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285" windowWidth="9435" windowHeight="5475" activeTab="1"/>
  </bookViews>
  <sheets>
    <sheet name="shopfab" sheetId="1" r:id="rId1"/>
    <sheet name="shopfab M" sheetId="2" r:id="rId2"/>
  </sheets>
  <definedNames>
    <definedName name="_xlnm.Print_Area" localSheetId="0">'shopfab'!$B$2:$AB$45</definedName>
    <definedName name="_xlnm.Print_Area" localSheetId="1">'shopfab M'!$B$2:$AB$45</definedName>
  </definedNames>
  <calcPr fullCalcOnLoad="1"/>
</workbook>
</file>

<file path=xl/sharedStrings.xml><?xml version="1.0" encoding="utf-8"?>
<sst xmlns="http://schemas.openxmlformats.org/spreadsheetml/2006/main" count="144" uniqueCount="50">
  <si>
    <t>AREA</t>
  </si>
  <si>
    <t xml:space="preserve">DATE </t>
  </si>
  <si>
    <t>REV.</t>
  </si>
  <si>
    <t>DEFAULT VALUES (PER SPOOL PIECE)</t>
  </si>
  <si>
    <t>OVERRIDE VALUES (PER SPOOL PIECE)</t>
  </si>
  <si>
    <t>LINE COUNT</t>
  </si>
  <si>
    <t>ISOMETRIC COUNT</t>
  </si>
  <si>
    <t>SPOOL PIECE PER ISO</t>
  </si>
  <si>
    <t>SIZE</t>
  </si>
  <si>
    <t>SCHEDULE</t>
  </si>
  <si>
    <t>WEIGHT PIPE PER FOOT</t>
  </si>
  <si>
    <t>WEIGHT PER ELL</t>
  </si>
  <si>
    <t>WEIGHT PER FLANGE</t>
  </si>
  <si>
    <t>PIPE LENGTH</t>
  </si>
  <si>
    <t>PIPE WEIGHT</t>
  </si>
  <si>
    <t>ELL QUANTITY</t>
  </si>
  <si>
    <t>ELL WEIGHT</t>
  </si>
  <si>
    <t>FLANGE WEIGHT</t>
  </si>
  <si>
    <t>MISC, WEIGHT</t>
  </si>
  <si>
    <t>TOTAL WEIGHT</t>
  </si>
  <si>
    <t>MISC. WEIGHT</t>
  </si>
  <si>
    <t>2"</t>
  </si>
  <si>
    <t>3"</t>
  </si>
  <si>
    <t>4"</t>
  </si>
  <si>
    <t>6"</t>
  </si>
  <si>
    <t>8"</t>
  </si>
  <si>
    <t>10"</t>
  </si>
  <si>
    <t>STD</t>
  </si>
  <si>
    <t>12"</t>
  </si>
  <si>
    <t>XS</t>
  </si>
  <si>
    <t>14"</t>
  </si>
  <si>
    <t>16"</t>
  </si>
  <si>
    <t>18"</t>
  </si>
  <si>
    <t>20"</t>
  </si>
  <si>
    <t xml:space="preserve"> 24"</t>
  </si>
  <si>
    <t>30"</t>
  </si>
  <si>
    <t>36"</t>
  </si>
  <si>
    <t>42"</t>
  </si>
  <si>
    <t xml:space="preserve">Project Number   </t>
  </si>
  <si>
    <t xml:space="preserve">Project Name   </t>
  </si>
  <si>
    <t xml:space="preserve">TOTAL ALL WEIGHT (Tons) </t>
  </si>
  <si>
    <t>TOTAL SPOOL PIECE</t>
  </si>
  <si>
    <t>FLG. QUAN.</t>
  </si>
  <si>
    <t>TONNAGE by SIZE/OVERALL</t>
  </si>
  <si>
    <t xml:space="preserve">ORIGINATOR    </t>
  </si>
  <si>
    <t>Notice:  Do not enter or alter data in these columns</t>
  </si>
  <si>
    <t>Yellow area = user input</t>
  </si>
  <si>
    <t xml:space="preserve">PIPE FABRICATION TONNAGE ESTIMATE  </t>
  </si>
  <si>
    <t>Material =</t>
  </si>
  <si>
    <t>WEIGHT PIPE PER METER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</si>
</sst>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2"/>
      <name val="Arial"/>
      <family val="0"/>
    </font>
    <font>
      <sz val="12"/>
      <color indexed="8"/>
      <name val="Arial"/>
      <family val="0"/>
    </font>
    <font>
      <sz val="10"/>
      <name val="Arial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13" fillId="4" borderId="0" applyNumberFormat="0" applyBorder="0" applyAlignment="0" applyProtection="0"/>
    <xf numFmtId="0" fontId="17" fillId="21" borderId="1" applyNumberFormat="0" applyAlignment="0" applyProtection="0"/>
    <xf numFmtId="0" fontId="19" fillId="22" borderId="2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8" borderId="1" applyNumberFormat="0" applyAlignment="0" applyProtection="0"/>
    <xf numFmtId="0" fontId="18" fillId="0" borderId="6" applyNumberFormat="0" applyFill="0" applyAlignment="0" applyProtection="0"/>
    <xf numFmtId="0" fontId="14" fillId="23" borderId="0" applyNumberFormat="0" applyBorder="0" applyAlignment="0" applyProtection="0"/>
    <xf numFmtId="0" fontId="0" fillId="24" borderId="7" applyNumberFormat="0" applyFont="0" applyAlignment="0" applyProtection="0"/>
    <xf numFmtId="0" fontId="16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2" fontId="0" fillId="2" borderId="0" xfId="0" applyNumberFormat="1" applyAlignment="1">
      <alignment/>
    </xf>
    <xf numFmtId="0" fontId="0" fillId="2" borderId="10" xfId="0" applyNumberFormat="1" applyBorder="1" applyAlignment="1">
      <alignment horizontal="center" vertical="center"/>
    </xf>
    <xf numFmtId="0" fontId="6" fillId="2" borderId="11" xfId="0" applyNumberFormat="1" applyFont="1" applyBorder="1" applyAlignment="1">
      <alignment horizontal="center" vertical="center" wrapText="1"/>
    </xf>
    <xf numFmtId="0" fontId="2" fillId="2" borderId="11" xfId="0" applyNumberFormat="1" applyFont="1" applyBorder="1" applyAlignment="1">
      <alignment horizontal="center" vertical="center" wrapText="1"/>
    </xf>
    <xf numFmtId="0" fontId="6" fillId="2" borderId="12" xfId="0" applyNumberFormat="1" applyFont="1" applyBorder="1" applyAlignment="1">
      <alignment horizontal="center" vertical="center" wrapText="1"/>
    </xf>
    <xf numFmtId="0" fontId="2" fillId="2" borderId="13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2" fontId="2" fillId="2" borderId="14" xfId="0" applyNumberFormat="1" applyFont="1" applyBorder="1" applyAlignment="1">
      <alignment horizontal="center" vertical="center"/>
    </xf>
    <xf numFmtId="1" fontId="2" fillId="2" borderId="14" xfId="0" applyNumberFormat="1" applyFont="1" applyBorder="1" applyAlignment="1">
      <alignment horizontal="center" vertical="center"/>
    </xf>
    <xf numFmtId="0" fontId="2" fillId="2" borderId="15" xfId="0" applyNumberFormat="1" applyFont="1" applyBorder="1" applyAlignment="1">
      <alignment horizontal="center" vertical="center"/>
    </xf>
    <xf numFmtId="0" fontId="2" fillId="2" borderId="16" xfId="0" applyNumberFormat="1" applyFont="1" applyBorder="1" applyAlignment="1">
      <alignment horizontal="center" vertical="center"/>
    </xf>
    <xf numFmtId="2" fontId="2" fillId="2" borderId="16" xfId="0" applyNumberFormat="1" applyFont="1" applyBorder="1" applyAlignment="1">
      <alignment horizontal="center" vertical="center"/>
    </xf>
    <xf numFmtId="1" fontId="2" fillId="2" borderId="16" xfId="0" applyNumberFormat="1" applyFont="1" applyBorder="1" applyAlignment="1">
      <alignment horizontal="center" vertical="center"/>
    </xf>
    <xf numFmtId="0" fontId="2" fillId="2" borderId="17" xfId="0" applyNumberFormat="1" applyFont="1" applyBorder="1" applyAlignment="1">
      <alignment horizontal="center" vertical="center"/>
    </xf>
    <xf numFmtId="2" fontId="2" fillId="2" borderId="17" xfId="0" applyNumberFormat="1" applyFont="1" applyBorder="1" applyAlignment="1">
      <alignment horizontal="center" vertical="center"/>
    </xf>
    <xf numFmtId="1" fontId="2" fillId="2" borderId="17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2" fontId="2" fillId="2" borderId="18" xfId="0" applyNumberFormat="1" applyFont="1" applyBorder="1" applyAlignment="1">
      <alignment horizontal="center" vertical="center"/>
    </xf>
    <xf numFmtId="1" fontId="2" fillId="2" borderId="18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0" fontId="2" fillId="2" borderId="20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/>
    </xf>
    <xf numFmtId="0" fontId="2" fillId="2" borderId="15" xfId="0" applyNumberFormat="1" applyFont="1" applyBorder="1" applyAlignment="1">
      <alignment horizontal="center" vertical="center" wrapText="1"/>
    </xf>
    <xf numFmtId="2" fontId="2" fillId="2" borderId="15" xfId="0" applyNumberFormat="1" applyFont="1" applyBorder="1" applyAlignment="1">
      <alignment horizontal="center" vertical="center"/>
    </xf>
    <xf numFmtId="0" fontId="2" fillId="2" borderId="21" xfId="0" applyNumberFormat="1" applyFont="1" applyBorder="1" applyAlignment="1">
      <alignment horizontal="center" vertical="center"/>
    </xf>
    <xf numFmtId="0" fontId="0" fillId="2" borderId="22" xfId="0" applyNumberFormat="1" applyBorder="1" applyAlignment="1">
      <alignment horizontal="center" vertical="center"/>
    </xf>
    <xf numFmtId="0" fontId="0" fillId="2" borderId="23" xfId="0" applyNumberForma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 wrapText="1"/>
    </xf>
    <xf numFmtId="0" fontId="2" fillId="5" borderId="17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2" fillId="5" borderId="21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5" borderId="15" xfId="0" applyNumberFormat="1" applyFont="1" applyFill="1" applyBorder="1" applyAlignment="1">
      <alignment horizontal="center" vertical="center"/>
    </xf>
    <xf numFmtId="0" fontId="0" fillId="2" borderId="24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0" xfId="0" applyNumberFormat="1" applyBorder="1" applyAlignment="1">
      <alignment horizontal="center" vertical="center"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1" fillId="2" borderId="11" xfId="0" applyNumberFormat="1" applyFont="1" applyBorder="1" applyAlignment="1">
      <alignment horizontal="center" vertical="center" wrapText="1"/>
    </xf>
    <xf numFmtId="0" fontId="0" fillId="2" borderId="11" xfId="0" applyNumberFormat="1" applyBorder="1" applyAlignment="1">
      <alignment horizontal="center" vertical="center"/>
    </xf>
    <xf numFmtId="0" fontId="1" fillId="2" borderId="22" xfId="0" applyNumberFormat="1" applyFont="1" applyBorder="1" applyAlignment="1">
      <alignment horizontal="centerContinuous" vertical="center" wrapText="1"/>
    </xf>
    <xf numFmtId="0" fontId="0" fillId="2" borderId="22" xfId="0" applyNumberFormat="1" applyBorder="1" applyAlignment="1">
      <alignment horizontal="centerContinuous" vertical="center"/>
    </xf>
    <xf numFmtId="0" fontId="0" fillId="2" borderId="16" xfId="0" applyNumberFormat="1" applyBorder="1" applyAlignment="1">
      <alignment/>
    </xf>
    <xf numFmtId="0" fontId="2" fillId="25" borderId="13" xfId="0" applyNumberFormat="1" applyFont="1" applyFill="1" applyBorder="1" applyAlignment="1" applyProtection="1">
      <alignment horizontal="center" vertical="center"/>
      <protection locked="0"/>
    </xf>
    <xf numFmtId="0" fontId="2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25" borderId="21" xfId="0" applyNumberFormat="1" applyFont="1" applyFill="1" applyBorder="1" applyAlignment="1" applyProtection="1">
      <alignment horizontal="center" vertical="center"/>
      <protection locked="0"/>
    </xf>
    <xf numFmtId="0" fontId="2" fillId="25" borderId="20" xfId="0" applyNumberFormat="1" applyFont="1" applyFill="1" applyBorder="1" applyAlignment="1" applyProtection="1">
      <alignment horizontal="center" vertical="center"/>
      <protection locked="0"/>
    </xf>
    <xf numFmtId="172" fontId="0" fillId="25" borderId="29" xfId="0" applyNumberFormat="1" applyFill="1" applyBorder="1" applyAlignment="1" applyProtection="1">
      <alignment/>
      <protection locked="0"/>
    </xf>
    <xf numFmtId="0" fontId="0" fillId="25" borderId="29" xfId="0" applyNumberFormat="1" applyFill="1" applyBorder="1" applyAlignment="1" applyProtection="1">
      <alignment horizontal="center" vertical="center"/>
      <protection locked="0"/>
    </xf>
    <xf numFmtId="0" fontId="2" fillId="25" borderId="14" xfId="0" applyNumberFormat="1" applyFont="1" applyFill="1" applyBorder="1" applyAlignment="1" applyProtection="1">
      <alignment horizontal="center" vertical="center"/>
      <protection locked="0"/>
    </xf>
    <xf numFmtId="0" fontId="2" fillId="25" borderId="16" xfId="0" applyNumberFormat="1" applyFont="1" applyFill="1" applyBorder="1" applyAlignment="1" applyProtection="1">
      <alignment horizontal="center" vertical="center"/>
      <protection locked="0"/>
    </xf>
    <xf numFmtId="0" fontId="2" fillId="25" borderId="17" xfId="0" applyNumberFormat="1" applyFont="1" applyFill="1" applyBorder="1" applyAlignment="1" applyProtection="1">
      <alignment horizontal="center" vertical="center"/>
      <protection locked="0"/>
    </xf>
    <xf numFmtId="0" fontId="2" fillId="25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30" xfId="0" applyNumberFormat="1" applyFont="1" applyFill="1" applyBorder="1" applyAlignment="1">
      <alignment horizontal="center" vertical="center"/>
    </xf>
    <xf numFmtId="0" fontId="2" fillId="25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NumberFormat="1" applyFont="1" applyBorder="1" applyAlignment="1">
      <alignment horizontal="center" vertical="center"/>
    </xf>
    <xf numFmtId="0" fontId="2" fillId="2" borderId="30" xfId="0" applyNumberFormat="1" applyFont="1" applyBorder="1" applyAlignment="1">
      <alignment horizontal="center" vertical="center"/>
    </xf>
    <xf numFmtId="2" fontId="2" fillId="2" borderId="30" xfId="0" applyNumberFormat="1" applyFont="1" applyBorder="1" applyAlignment="1">
      <alignment horizontal="center" vertical="center"/>
    </xf>
    <xf numFmtId="1" fontId="2" fillId="2" borderId="30" xfId="0" applyNumberFormat="1" applyFont="1" applyBorder="1" applyAlignment="1">
      <alignment horizontal="center" vertical="center"/>
    </xf>
    <xf numFmtId="0" fontId="2" fillId="25" borderId="30" xfId="0" applyNumberFormat="1" applyFont="1" applyFill="1" applyBorder="1" applyAlignment="1" applyProtection="1">
      <alignment horizontal="center" vertical="center"/>
      <protection locked="0"/>
    </xf>
    <xf numFmtId="0" fontId="2" fillId="5" borderId="25" xfId="0" applyNumberFormat="1" applyFont="1" applyFill="1" applyBorder="1" applyAlignment="1">
      <alignment horizontal="center" vertical="center"/>
    </xf>
    <xf numFmtId="0" fontId="2" fillId="25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NumberFormat="1" applyFont="1" applyBorder="1" applyAlignment="1">
      <alignment horizontal="center" vertical="center"/>
    </xf>
    <xf numFmtId="0" fontId="2" fillId="2" borderId="32" xfId="0" applyNumberFormat="1" applyFont="1" applyBorder="1" applyAlignment="1">
      <alignment horizontal="center" vertical="center"/>
    </xf>
    <xf numFmtId="2" fontId="2" fillId="2" borderId="25" xfId="0" applyNumberFormat="1" applyFont="1" applyBorder="1" applyAlignment="1">
      <alignment horizontal="center" vertical="center"/>
    </xf>
    <xf numFmtId="1" fontId="2" fillId="2" borderId="25" xfId="0" applyNumberFormat="1" applyFont="1" applyBorder="1" applyAlignment="1">
      <alignment horizontal="center" vertical="center"/>
    </xf>
    <xf numFmtId="0" fontId="2" fillId="25" borderId="25" xfId="0" applyNumberFormat="1" applyFont="1" applyFill="1" applyBorder="1" applyAlignment="1" applyProtection="1">
      <alignment horizontal="center" vertical="center"/>
      <protection locked="0"/>
    </xf>
    <xf numFmtId="0" fontId="2" fillId="5" borderId="33" xfId="0" applyNumberFormat="1" applyFont="1" applyFill="1" applyBorder="1" applyAlignment="1">
      <alignment horizontal="center" vertical="center"/>
    </xf>
    <xf numFmtId="0" fontId="2" fillId="25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NumberFormat="1" applyFont="1" applyBorder="1" applyAlignment="1">
      <alignment horizontal="center" vertical="center"/>
    </xf>
    <xf numFmtId="0" fontId="2" fillId="2" borderId="33" xfId="0" applyNumberFormat="1" applyFont="1" applyBorder="1" applyAlignment="1">
      <alignment horizontal="center" vertical="center"/>
    </xf>
    <xf numFmtId="2" fontId="2" fillId="2" borderId="33" xfId="0" applyNumberFormat="1" applyFont="1" applyBorder="1" applyAlignment="1">
      <alignment horizontal="center" vertical="center"/>
    </xf>
    <xf numFmtId="1" fontId="2" fillId="2" borderId="33" xfId="0" applyNumberFormat="1" applyFont="1" applyBorder="1" applyAlignment="1">
      <alignment horizontal="center" vertical="center"/>
    </xf>
    <xf numFmtId="0" fontId="2" fillId="25" borderId="33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Border="1" applyAlignment="1">
      <alignment horizontal="center" vertical="center"/>
    </xf>
    <xf numFmtId="0" fontId="0" fillId="2" borderId="0" xfId="0" applyNumberFormat="1" applyFont="1" applyAlignment="1">
      <alignment/>
    </xf>
    <xf numFmtId="0" fontId="0" fillId="2" borderId="35" xfId="0" applyNumberFormat="1" applyBorder="1" applyAlignment="1">
      <alignment horizontal="center" vertical="center" wrapText="1"/>
    </xf>
    <xf numFmtId="0" fontId="0" fillId="2" borderId="36" xfId="0" applyNumberFormat="1" applyBorder="1" applyAlignment="1">
      <alignment horizontal="center" vertical="center" wrapText="1"/>
    </xf>
    <xf numFmtId="0" fontId="0" fillId="2" borderId="37" xfId="0" applyNumberFormat="1" applyBorder="1" applyAlignment="1">
      <alignment horizontal="center" vertical="center" wrapText="1"/>
    </xf>
    <xf numFmtId="0" fontId="0" fillId="2" borderId="38" xfId="0" applyNumberFormat="1" applyBorder="1" applyAlignment="1">
      <alignment horizontal="center" vertical="center" wrapText="1"/>
    </xf>
    <xf numFmtId="0" fontId="0" fillId="2" borderId="39" xfId="0" applyNumberFormat="1" applyBorder="1" applyAlignment="1">
      <alignment horizontal="center" vertical="center" wrapText="1"/>
    </xf>
    <xf numFmtId="0" fontId="0" fillId="2" borderId="40" xfId="0" applyNumberFormat="1" applyBorder="1" applyAlignment="1">
      <alignment horizontal="center" vertical="center" wrapText="1"/>
    </xf>
    <xf numFmtId="0" fontId="0" fillId="24" borderId="41" xfId="0" applyNumberFormat="1" applyFill="1" applyBorder="1" applyAlignment="1">
      <alignment horizontal="center" vertical="center" wrapText="1"/>
    </xf>
    <xf numFmtId="0" fontId="0" fillId="2" borderId="42" xfId="0" applyNumberFormat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/>
    </xf>
    <xf numFmtId="0" fontId="0" fillId="2" borderId="15" xfId="0" applyNumberFormat="1" applyBorder="1" applyAlignment="1">
      <alignment horizontal="center" vertical="center"/>
    </xf>
    <xf numFmtId="0" fontId="0" fillId="2" borderId="10" xfId="0" applyNumberFormat="1" applyBorder="1" applyAlignment="1">
      <alignment horizontal="right" vertical="center"/>
    </xf>
    <xf numFmtId="0" fontId="0" fillId="2" borderId="43" xfId="0" applyNumberFormat="1" applyBorder="1" applyAlignment="1">
      <alignment horizontal="right" vertical="center"/>
    </xf>
    <xf numFmtId="0" fontId="0" fillId="2" borderId="0" xfId="0" applyNumberFormat="1" applyBorder="1" applyAlignment="1">
      <alignment horizontal="right" vertical="center"/>
    </xf>
    <xf numFmtId="0" fontId="0" fillId="2" borderId="44" xfId="0" applyNumberFormat="1" applyBorder="1" applyAlignment="1">
      <alignment horizontal="right" vertical="center"/>
    </xf>
    <xf numFmtId="0" fontId="1" fillId="2" borderId="11" xfId="0" applyNumberFormat="1" applyFont="1" applyBorder="1" applyAlignment="1">
      <alignment horizontal="center" vertical="center"/>
    </xf>
    <xf numFmtId="0" fontId="0" fillId="2" borderId="22" xfId="0" applyNumberFormat="1" applyBorder="1" applyAlignment="1">
      <alignment horizontal="center" vertical="center"/>
    </xf>
    <xf numFmtId="0" fontId="0" fillId="2" borderId="23" xfId="0" applyNumberFormat="1" applyBorder="1" applyAlignment="1">
      <alignment horizontal="center" vertical="center"/>
    </xf>
    <xf numFmtId="0" fontId="0" fillId="25" borderId="45" xfId="0" applyNumberFormat="1" applyFill="1" applyBorder="1" applyAlignment="1" applyProtection="1">
      <alignment horizontal="center" vertical="center"/>
      <protection locked="0"/>
    </xf>
    <xf numFmtId="0" fontId="0" fillId="24" borderId="46" xfId="0" applyNumberFormat="1" applyFill="1" applyBorder="1" applyAlignment="1" applyProtection="1">
      <alignment horizontal="center" vertical="center"/>
      <protection locked="0"/>
    </xf>
    <xf numFmtId="0" fontId="0" fillId="25" borderId="47" xfId="0" applyNumberFormat="1" applyFill="1" applyBorder="1" applyAlignment="1" applyProtection="1">
      <alignment horizontal="center" vertical="center"/>
      <protection locked="0"/>
    </xf>
    <xf numFmtId="0" fontId="0" fillId="24" borderId="48" xfId="0" applyNumberFormat="1" applyFill="1" applyBorder="1" applyAlignment="1" applyProtection="1">
      <alignment horizontal="center" vertical="center"/>
      <protection locked="0"/>
    </xf>
    <xf numFmtId="0" fontId="7" fillId="2" borderId="49" xfId="0" applyNumberFormat="1" applyFont="1" applyBorder="1" applyAlignment="1">
      <alignment horizontal="center" vertical="center"/>
    </xf>
    <xf numFmtId="0" fontId="0" fillId="2" borderId="10" xfId="0" applyNumberFormat="1" applyBorder="1" applyAlignment="1">
      <alignment horizontal="center" vertical="center"/>
    </xf>
    <xf numFmtId="0" fontId="7" fillId="2" borderId="0" xfId="0" applyNumberFormat="1" applyFont="1" applyBorder="1" applyAlignment="1">
      <alignment horizontal="right" vertical="center"/>
    </xf>
    <xf numFmtId="0" fontId="0" fillId="24" borderId="50" xfId="0" applyNumberFormat="1" applyFill="1" applyBorder="1" applyAlignment="1" applyProtection="1">
      <alignment horizontal="center" vertical="center"/>
      <protection locked="0"/>
    </xf>
    <xf numFmtId="0" fontId="0" fillId="24" borderId="51" xfId="0" applyNumberFormat="1" applyFill="1" applyBorder="1" applyAlignment="1" applyProtection="1">
      <alignment horizontal="center" vertical="center"/>
      <protection locked="0"/>
    </xf>
    <xf numFmtId="0" fontId="0" fillId="24" borderId="52" xfId="0" applyNumberFormat="1" applyFill="1" applyBorder="1" applyAlignment="1" applyProtection="1">
      <alignment horizontal="center" vertical="center"/>
      <protection locked="0"/>
    </xf>
    <xf numFmtId="0" fontId="0" fillId="24" borderId="53" xfId="0" applyNumberFormat="1" applyFill="1" applyBorder="1" applyAlignment="1" applyProtection="1">
      <alignment horizontal="center" vertical="center"/>
      <protection locked="0"/>
    </xf>
    <xf numFmtId="0" fontId="0" fillId="25" borderId="54" xfId="0" applyNumberFormat="1" applyFill="1" applyBorder="1" applyAlignment="1" applyProtection="1">
      <alignment/>
      <protection locked="0"/>
    </xf>
    <xf numFmtId="0" fontId="0" fillId="24" borderId="51" xfId="0" applyNumberFormat="1" applyFill="1" applyBorder="1" applyAlignment="1" applyProtection="1">
      <alignment/>
      <protection locked="0"/>
    </xf>
    <xf numFmtId="0" fontId="0" fillId="24" borderId="55" xfId="0" applyNumberFormat="1" applyFill="1" applyBorder="1" applyAlignment="1" applyProtection="1">
      <alignment/>
      <protection locked="0"/>
    </xf>
    <xf numFmtId="0" fontId="0" fillId="2" borderId="28" xfId="0" applyNumberFormat="1" applyBorder="1" applyAlignment="1">
      <alignment horizontal="right" vertical="center"/>
    </xf>
    <xf numFmtId="0" fontId="0" fillId="2" borderId="56" xfId="0" applyNumberForma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5"/>
  <sheetViews>
    <sheetView showOutlineSymbols="0" view="pageBreakPreview" zoomScale="60" zoomScaleNormal="70" zoomScalePageLayoutView="0" workbookViewId="0" topLeftCell="A1">
      <selection activeCell="R6" sqref="R6"/>
    </sheetView>
  </sheetViews>
  <sheetFormatPr defaultColWidth="11.4453125" defaultRowHeight="15"/>
  <cols>
    <col min="1" max="1" width="1.99609375" style="0" customWidth="1"/>
    <col min="2" max="3" width="8.88671875" style="0" customWidth="1"/>
    <col min="4" max="4" width="12.21484375" style="0" customWidth="1"/>
    <col min="5" max="5" width="10.6640625" style="0" customWidth="1"/>
    <col min="6" max="6" width="11.6640625" style="0" customWidth="1"/>
    <col min="7" max="7" width="9.6640625" style="0" customWidth="1"/>
    <col min="8" max="8" width="12.6640625" style="0" customWidth="1"/>
    <col min="9" max="9" width="10.6640625" style="0" customWidth="1"/>
    <col min="10" max="10" width="11.4453125" style="0" customWidth="1"/>
    <col min="11" max="11" width="8.88671875" style="0" customWidth="1"/>
    <col min="12" max="12" width="9.6640625" style="0" customWidth="1"/>
    <col min="13" max="13" width="8.4453125" style="0" customWidth="1"/>
    <col min="14" max="14" width="7.21484375" style="0" customWidth="1"/>
    <col min="15" max="15" width="6.77734375" style="0" customWidth="1"/>
    <col min="16" max="16" width="9.5546875" style="0" customWidth="1"/>
    <col min="17" max="17" width="8.77734375" style="0" customWidth="1"/>
    <col min="18" max="18" width="12.6640625" style="0" customWidth="1"/>
    <col min="19" max="19" width="1.66796875" style="0" customWidth="1"/>
    <col min="20" max="20" width="9.3359375" style="0" customWidth="1"/>
    <col min="21" max="21" width="10.21484375" style="0" customWidth="1"/>
    <col min="22" max="22" width="9.3359375" style="0" customWidth="1"/>
    <col min="23" max="23" width="9.88671875" style="0" customWidth="1"/>
    <col min="24" max="24" width="8.4453125" style="0" customWidth="1"/>
    <col min="25" max="25" width="11.4453125" style="0" customWidth="1"/>
    <col min="26" max="26" width="8.4453125" style="0" customWidth="1"/>
    <col min="27" max="27" width="11.4453125" style="0" customWidth="1"/>
    <col min="28" max="28" width="15.3359375" style="0" customWidth="1"/>
  </cols>
  <sheetData>
    <row r="1" ht="15.75" thickBot="1"/>
    <row r="2" spans="2:28" ht="18.75" customHeight="1" thickBot="1" thickTop="1">
      <c r="B2" s="36"/>
      <c r="C2" s="89" t="s">
        <v>46</v>
      </c>
      <c r="D2" s="90"/>
      <c r="E2" s="93" t="s">
        <v>39</v>
      </c>
      <c r="F2" s="94"/>
      <c r="G2" s="100"/>
      <c r="H2" s="101"/>
      <c r="I2" s="104" t="s">
        <v>47</v>
      </c>
      <c r="J2" s="105"/>
      <c r="K2" s="105"/>
      <c r="L2" s="105"/>
      <c r="M2" s="105"/>
      <c r="N2" s="105"/>
      <c r="O2" s="105"/>
      <c r="P2" s="105"/>
      <c r="Q2" s="2" t="s">
        <v>0</v>
      </c>
      <c r="R2" s="100"/>
      <c r="S2" s="110"/>
      <c r="T2" s="110"/>
      <c r="U2" s="101"/>
      <c r="V2" s="37"/>
      <c r="W2" s="37"/>
      <c r="X2" s="37"/>
      <c r="Y2" s="37"/>
      <c r="Z2" s="37"/>
      <c r="AA2" s="37"/>
      <c r="AB2" s="38"/>
    </row>
    <row r="3" spans="2:32" ht="18.75" customHeight="1" thickBot="1" thickTop="1">
      <c r="B3" s="39"/>
      <c r="C3" s="40"/>
      <c r="D3" s="40"/>
      <c r="E3" s="95" t="s">
        <v>38</v>
      </c>
      <c r="F3" s="96"/>
      <c r="G3" s="102"/>
      <c r="H3" s="103"/>
      <c r="I3" s="40"/>
      <c r="J3" s="106" t="s">
        <v>48</v>
      </c>
      <c r="K3" s="106"/>
      <c r="L3" s="107"/>
      <c r="M3" s="108"/>
      <c r="N3" s="109"/>
      <c r="O3" s="40"/>
      <c r="P3" s="114" t="s">
        <v>44</v>
      </c>
      <c r="Q3" s="115"/>
      <c r="R3" s="111"/>
      <c r="S3" s="112"/>
      <c r="T3" s="112"/>
      <c r="U3" s="113"/>
      <c r="V3" s="42" t="s">
        <v>1</v>
      </c>
      <c r="W3" s="54"/>
      <c r="X3" s="40"/>
      <c r="Y3" s="42" t="s">
        <v>2</v>
      </c>
      <c r="Z3" s="55"/>
      <c r="AA3" s="40"/>
      <c r="AB3" s="41"/>
      <c r="AD3" s="83" t="s">
        <v>45</v>
      </c>
      <c r="AE3" s="84"/>
      <c r="AF3" s="85"/>
    </row>
    <row r="4" spans="2:32" ht="19.5" customHeight="1" thickBot="1" thickTop="1">
      <c r="B4" s="43"/>
      <c r="C4" s="44"/>
      <c r="D4" s="44"/>
      <c r="E4" s="44"/>
      <c r="F4" s="44"/>
      <c r="G4" s="44"/>
      <c r="H4" s="44"/>
      <c r="I4" s="44"/>
      <c r="J4" s="44"/>
      <c r="K4" s="97" t="s">
        <v>3</v>
      </c>
      <c r="L4" s="98"/>
      <c r="M4" s="98"/>
      <c r="N4" s="98"/>
      <c r="O4" s="98"/>
      <c r="P4" s="98"/>
      <c r="Q4" s="98"/>
      <c r="R4" s="99"/>
      <c r="S4" s="45"/>
      <c r="T4" s="46"/>
      <c r="U4" s="26"/>
      <c r="V4" s="47" t="s">
        <v>4</v>
      </c>
      <c r="W4" s="47"/>
      <c r="X4" s="48"/>
      <c r="Y4" s="48"/>
      <c r="Z4" s="26"/>
      <c r="AA4" s="27"/>
      <c r="AB4" s="49"/>
      <c r="AD4" s="86"/>
      <c r="AE4" s="87"/>
      <c r="AF4" s="88"/>
    </row>
    <row r="5" spans="2:28" ht="39.75" customHeight="1" thickBot="1" thickTop="1">
      <c r="B5" s="28" t="s">
        <v>8</v>
      </c>
      <c r="C5" s="28" t="s">
        <v>9</v>
      </c>
      <c r="D5" s="3" t="s">
        <v>5</v>
      </c>
      <c r="E5" s="3" t="s">
        <v>6</v>
      </c>
      <c r="F5" s="3" t="s">
        <v>7</v>
      </c>
      <c r="G5" s="4" t="s">
        <v>41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42</v>
      </c>
      <c r="P5" s="3" t="s">
        <v>17</v>
      </c>
      <c r="Q5" s="3" t="s">
        <v>18</v>
      </c>
      <c r="R5" s="3" t="s">
        <v>19</v>
      </c>
      <c r="S5" s="3"/>
      <c r="T5" s="3" t="s">
        <v>13</v>
      </c>
      <c r="U5" s="3" t="s">
        <v>14</v>
      </c>
      <c r="V5" s="3" t="s">
        <v>15</v>
      </c>
      <c r="W5" s="3" t="s">
        <v>16</v>
      </c>
      <c r="X5" s="3" t="s">
        <v>42</v>
      </c>
      <c r="Y5" s="3" t="s">
        <v>17</v>
      </c>
      <c r="Z5" s="3" t="s">
        <v>20</v>
      </c>
      <c r="AA5" s="3" t="s">
        <v>19</v>
      </c>
      <c r="AB5" s="5" t="s">
        <v>43</v>
      </c>
    </row>
    <row r="6" spans="2:32" ht="15" customHeight="1" thickTop="1">
      <c r="B6" s="34"/>
      <c r="C6" s="30">
        <v>40</v>
      </c>
      <c r="D6" s="50"/>
      <c r="E6" s="6">
        <v>1.5</v>
      </c>
      <c r="F6" s="7">
        <v>4</v>
      </c>
      <c r="G6" s="7">
        <f aca="true" t="shared" si="0" ref="G6:G34">(D6*E6*F6)</f>
        <v>0</v>
      </c>
      <c r="H6" s="8">
        <v>3.65</v>
      </c>
      <c r="I6" s="8">
        <v>1.5</v>
      </c>
      <c r="J6" s="8">
        <v>6</v>
      </c>
      <c r="K6" s="7">
        <v>20</v>
      </c>
      <c r="L6" s="7">
        <f aca="true" t="shared" si="1" ref="L6:L34">(H6*K6)</f>
        <v>73</v>
      </c>
      <c r="M6" s="7">
        <v>3</v>
      </c>
      <c r="N6" s="7">
        <f aca="true" t="shared" si="2" ref="N6:N34">(I6*M6)</f>
        <v>4.5</v>
      </c>
      <c r="O6" s="7">
        <v>3</v>
      </c>
      <c r="P6" s="7">
        <f aca="true" t="shared" si="3" ref="P6:P34">(J6*O6)</f>
        <v>18</v>
      </c>
      <c r="Q6" s="7">
        <v>3.5</v>
      </c>
      <c r="R6" s="9">
        <f aca="true" t="shared" si="4" ref="R6:R34">SUM(L6+N6+P6+Q6)</f>
        <v>99</v>
      </c>
      <c r="S6" s="7"/>
      <c r="T6" s="56"/>
      <c r="U6" s="7">
        <f aca="true" t="shared" si="5" ref="U6:U44">(T6*J6)</f>
        <v>0</v>
      </c>
      <c r="V6" s="56"/>
      <c r="W6" s="7">
        <f aca="true" t="shared" si="6" ref="W6:W44">(V6*I6)</f>
        <v>0</v>
      </c>
      <c r="X6" s="56"/>
      <c r="Y6" s="7">
        <f aca="true" t="shared" si="7" ref="Y6:Y44">(X6*J6)</f>
        <v>0</v>
      </c>
      <c r="Z6" s="56"/>
      <c r="AA6" s="9">
        <f aca="true" t="shared" si="8" ref="AA6:AA44">SUM(U6+W6+Y6+Z6)</f>
        <v>0</v>
      </c>
      <c r="AB6" s="8">
        <f aca="true" t="shared" si="9" ref="AB6:AB32">IF(AF6&gt;0,+AF6,+AD6)</f>
        <v>0</v>
      </c>
      <c r="AD6" s="1">
        <f aca="true" t="shared" si="10" ref="AD6:AD44">IF(D6=" ",0,D6*R6/2000)</f>
        <v>0</v>
      </c>
      <c r="AF6" s="1">
        <f aca="true" t="shared" si="11" ref="AF6:AF44">IF(D6=" ",0,D6*AA6/2000)</f>
        <v>0</v>
      </c>
    </row>
    <row r="7" spans="2:32" ht="15" customHeight="1">
      <c r="B7" s="31" t="s">
        <v>21</v>
      </c>
      <c r="C7" s="30">
        <v>80</v>
      </c>
      <c r="D7" s="50"/>
      <c r="E7" s="6">
        <v>1.5</v>
      </c>
      <c r="F7" s="7">
        <v>4</v>
      </c>
      <c r="G7" s="7">
        <f t="shared" si="0"/>
        <v>0</v>
      </c>
      <c r="H7" s="8">
        <v>5.02</v>
      </c>
      <c r="I7" s="8">
        <v>2.1</v>
      </c>
      <c r="J7" s="8">
        <v>9</v>
      </c>
      <c r="K7" s="7">
        <v>20</v>
      </c>
      <c r="L7" s="7">
        <f t="shared" si="1"/>
        <v>100.39999999999999</v>
      </c>
      <c r="M7" s="7">
        <v>3</v>
      </c>
      <c r="N7" s="7">
        <f t="shared" si="2"/>
        <v>6.300000000000001</v>
      </c>
      <c r="O7" s="7">
        <v>3</v>
      </c>
      <c r="P7" s="7">
        <f t="shared" si="3"/>
        <v>27</v>
      </c>
      <c r="Q7" s="7">
        <v>4.4</v>
      </c>
      <c r="R7" s="9">
        <f t="shared" si="4"/>
        <v>138.1</v>
      </c>
      <c r="S7" s="7"/>
      <c r="T7" s="56"/>
      <c r="U7" s="7">
        <f t="shared" si="5"/>
        <v>0</v>
      </c>
      <c r="V7" s="56"/>
      <c r="W7" s="7">
        <f t="shared" si="6"/>
        <v>0</v>
      </c>
      <c r="X7" s="56"/>
      <c r="Y7" s="7">
        <f t="shared" si="7"/>
        <v>0</v>
      </c>
      <c r="Z7" s="56"/>
      <c r="AA7" s="9">
        <f t="shared" si="8"/>
        <v>0</v>
      </c>
      <c r="AB7" s="8">
        <f t="shared" si="9"/>
        <v>0</v>
      </c>
      <c r="AD7" s="1">
        <f t="shared" si="10"/>
        <v>0</v>
      </c>
      <c r="AF7" s="1">
        <f t="shared" si="11"/>
        <v>0</v>
      </c>
    </row>
    <row r="8" spans="2:32" ht="15" customHeight="1" thickBot="1">
      <c r="B8" s="35"/>
      <c r="C8" s="32">
        <v>160</v>
      </c>
      <c r="D8" s="51"/>
      <c r="E8" s="10">
        <v>1.5</v>
      </c>
      <c r="F8" s="11">
        <v>4</v>
      </c>
      <c r="G8" s="11">
        <f t="shared" si="0"/>
        <v>0</v>
      </c>
      <c r="H8" s="12">
        <v>7.44</v>
      </c>
      <c r="I8" s="12">
        <v>3</v>
      </c>
      <c r="J8" s="12">
        <v>11</v>
      </c>
      <c r="K8" s="11">
        <v>20</v>
      </c>
      <c r="L8" s="11">
        <f t="shared" si="1"/>
        <v>148.8</v>
      </c>
      <c r="M8" s="11">
        <v>3</v>
      </c>
      <c r="N8" s="11">
        <f t="shared" si="2"/>
        <v>9</v>
      </c>
      <c r="O8" s="11">
        <v>3</v>
      </c>
      <c r="P8" s="11">
        <f t="shared" si="3"/>
        <v>33</v>
      </c>
      <c r="Q8" s="11">
        <v>6.2</v>
      </c>
      <c r="R8" s="13">
        <f t="shared" si="4"/>
        <v>197</v>
      </c>
      <c r="S8" s="11"/>
      <c r="T8" s="57"/>
      <c r="U8" s="11">
        <f t="shared" si="5"/>
        <v>0</v>
      </c>
      <c r="V8" s="57"/>
      <c r="W8" s="11">
        <f t="shared" si="6"/>
        <v>0</v>
      </c>
      <c r="X8" s="57"/>
      <c r="Y8" s="11">
        <f t="shared" si="7"/>
        <v>0</v>
      </c>
      <c r="Z8" s="57"/>
      <c r="AA8" s="13">
        <f t="shared" si="8"/>
        <v>0</v>
      </c>
      <c r="AB8" s="12">
        <f t="shared" si="9"/>
        <v>0</v>
      </c>
      <c r="AD8" s="1">
        <f t="shared" si="10"/>
        <v>0</v>
      </c>
      <c r="AF8" s="1">
        <f t="shared" si="11"/>
        <v>0</v>
      </c>
    </row>
    <row r="9" spans="2:32" ht="15" customHeight="1" thickTop="1">
      <c r="B9" s="31"/>
      <c r="C9" s="29">
        <v>40</v>
      </c>
      <c r="D9" s="52"/>
      <c r="E9" s="6">
        <v>1.5</v>
      </c>
      <c r="F9" s="14">
        <v>4</v>
      </c>
      <c r="G9" s="7">
        <f t="shared" si="0"/>
        <v>0</v>
      </c>
      <c r="H9" s="15">
        <v>7.58</v>
      </c>
      <c r="I9" s="15">
        <v>4.7</v>
      </c>
      <c r="J9" s="15">
        <v>12</v>
      </c>
      <c r="K9" s="14">
        <v>22</v>
      </c>
      <c r="L9" s="14">
        <f t="shared" si="1"/>
        <v>166.76</v>
      </c>
      <c r="M9" s="14">
        <v>3</v>
      </c>
      <c r="N9" s="14">
        <f t="shared" si="2"/>
        <v>14.100000000000001</v>
      </c>
      <c r="O9" s="14">
        <v>3</v>
      </c>
      <c r="P9" s="14">
        <f t="shared" si="3"/>
        <v>36</v>
      </c>
      <c r="Q9" s="14">
        <v>8.8</v>
      </c>
      <c r="R9" s="16">
        <f t="shared" si="4"/>
        <v>225.66</v>
      </c>
      <c r="S9" s="14"/>
      <c r="T9" s="58"/>
      <c r="U9" s="14">
        <f t="shared" si="5"/>
        <v>0</v>
      </c>
      <c r="V9" s="58"/>
      <c r="W9" s="14">
        <f t="shared" si="6"/>
        <v>0</v>
      </c>
      <c r="X9" s="58"/>
      <c r="Y9" s="14">
        <f t="shared" si="7"/>
        <v>0</v>
      </c>
      <c r="Z9" s="58"/>
      <c r="AA9" s="16">
        <f t="shared" si="8"/>
        <v>0</v>
      </c>
      <c r="AB9" s="15">
        <f t="shared" si="9"/>
        <v>0</v>
      </c>
      <c r="AD9" s="1">
        <f t="shared" si="10"/>
        <v>0</v>
      </c>
      <c r="AF9" s="1">
        <f t="shared" si="11"/>
        <v>0</v>
      </c>
    </row>
    <row r="10" spans="2:32" ht="15" customHeight="1">
      <c r="B10" s="31" t="s">
        <v>22</v>
      </c>
      <c r="C10" s="33">
        <v>80</v>
      </c>
      <c r="D10" s="53"/>
      <c r="E10" s="6">
        <v>1.5</v>
      </c>
      <c r="F10" s="17">
        <v>4</v>
      </c>
      <c r="G10" s="7">
        <f t="shared" si="0"/>
        <v>0</v>
      </c>
      <c r="H10" s="18">
        <v>10.25</v>
      </c>
      <c r="I10" s="18">
        <v>6.3</v>
      </c>
      <c r="J10" s="18">
        <v>19</v>
      </c>
      <c r="K10" s="17">
        <v>22</v>
      </c>
      <c r="L10" s="17">
        <f t="shared" si="1"/>
        <v>225.5</v>
      </c>
      <c r="M10" s="17">
        <v>3</v>
      </c>
      <c r="N10" s="17">
        <f t="shared" si="2"/>
        <v>18.9</v>
      </c>
      <c r="O10" s="17">
        <v>3</v>
      </c>
      <c r="P10" s="17">
        <f t="shared" si="3"/>
        <v>57</v>
      </c>
      <c r="Q10" s="17">
        <v>11.3</v>
      </c>
      <c r="R10" s="19">
        <f t="shared" si="4"/>
        <v>312.7</v>
      </c>
      <c r="S10" s="17"/>
      <c r="T10" s="59"/>
      <c r="U10" s="17">
        <f t="shared" si="5"/>
        <v>0</v>
      </c>
      <c r="V10" s="59"/>
      <c r="W10" s="17">
        <f t="shared" si="6"/>
        <v>0</v>
      </c>
      <c r="X10" s="59"/>
      <c r="Y10" s="17">
        <f t="shared" si="7"/>
        <v>0</v>
      </c>
      <c r="Z10" s="59"/>
      <c r="AA10" s="19">
        <f t="shared" si="8"/>
        <v>0</v>
      </c>
      <c r="AB10" s="18">
        <f t="shared" si="9"/>
        <v>0</v>
      </c>
      <c r="AD10" s="1">
        <f t="shared" si="10"/>
        <v>0</v>
      </c>
      <c r="AF10" s="1">
        <f t="shared" si="11"/>
        <v>0</v>
      </c>
    </row>
    <row r="11" spans="2:32" ht="15" customHeight="1" thickBot="1">
      <c r="B11" s="35"/>
      <c r="C11" s="32">
        <v>160</v>
      </c>
      <c r="D11" s="51"/>
      <c r="E11" s="10">
        <v>1.5</v>
      </c>
      <c r="F11" s="11">
        <v>4</v>
      </c>
      <c r="G11" s="11">
        <f t="shared" si="0"/>
        <v>0</v>
      </c>
      <c r="H11" s="12">
        <v>14.32</v>
      </c>
      <c r="I11" s="12">
        <v>8.8</v>
      </c>
      <c r="J11" s="12">
        <v>27</v>
      </c>
      <c r="K11" s="11">
        <v>22</v>
      </c>
      <c r="L11" s="11">
        <f t="shared" si="1"/>
        <v>315.04</v>
      </c>
      <c r="M11" s="11">
        <v>3</v>
      </c>
      <c r="N11" s="11">
        <f t="shared" si="2"/>
        <v>26.400000000000002</v>
      </c>
      <c r="O11" s="11">
        <v>3</v>
      </c>
      <c r="P11" s="11">
        <f t="shared" si="3"/>
        <v>81</v>
      </c>
      <c r="Q11" s="11">
        <v>15.7</v>
      </c>
      <c r="R11" s="13">
        <f t="shared" si="4"/>
        <v>438.14</v>
      </c>
      <c r="S11" s="11"/>
      <c r="T11" s="57"/>
      <c r="U11" s="11">
        <f t="shared" si="5"/>
        <v>0</v>
      </c>
      <c r="V11" s="57"/>
      <c r="W11" s="11">
        <f t="shared" si="6"/>
        <v>0</v>
      </c>
      <c r="X11" s="57"/>
      <c r="Y11" s="11">
        <f t="shared" si="7"/>
        <v>0</v>
      </c>
      <c r="Z11" s="57"/>
      <c r="AA11" s="13">
        <f t="shared" si="8"/>
        <v>0</v>
      </c>
      <c r="AB11" s="12">
        <f t="shared" si="9"/>
        <v>0</v>
      </c>
      <c r="AD11" s="1">
        <f t="shared" si="10"/>
        <v>0</v>
      </c>
      <c r="AF11" s="1">
        <f t="shared" si="11"/>
        <v>0</v>
      </c>
    </row>
    <row r="12" spans="2:32" ht="15" customHeight="1" thickTop="1">
      <c r="B12" s="31"/>
      <c r="C12" s="29">
        <v>40</v>
      </c>
      <c r="D12" s="52"/>
      <c r="E12" s="6">
        <v>1.5</v>
      </c>
      <c r="F12" s="14">
        <v>3.5</v>
      </c>
      <c r="G12" s="7">
        <f t="shared" si="0"/>
        <v>0</v>
      </c>
      <c r="H12" s="15">
        <v>10.79</v>
      </c>
      <c r="I12" s="15">
        <v>8.9</v>
      </c>
      <c r="J12" s="15">
        <v>17</v>
      </c>
      <c r="K12" s="14">
        <v>28</v>
      </c>
      <c r="L12" s="14">
        <f t="shared" si="1"/>
        <v>302.12</v>
      </c>
      <c r="M12" s="14">
        <v>3</v>
      </c>
      <c r="N12" s="14">
        <f t="shared" si="2"/>
        <v>26.700000000000003</v>
      </c>
      <c r="O12" s="14">
        <v>3</v>
      </c>
      <c r="P12" s="14">
        <f t="shared" si="3"/>
        <v>51</v>
      </c>
      <c r="Q12" s="14">
        <v>15.2</v>
      </c>
      <c r="R12" s="16">
        <f t="shared" si="4"/>
        <v>395.02</v>
      </c>
      <c r="S12" s="14"/>
      <c r="T12" s="58"/>
      <c r="U12" s="14">
        <f t="shared" si="5"/>
        <v>0</v>
      </c>
      <c r="V12" s="58"/>
      <c r="W12" s="14">
        <f t="shared" si="6"/>
        <v>0</v>
      </c>
      <c r="X12" s="58"/>
      <c r="Y12" s="14">
        <f t="shared" si="7"/>
        <v>0</v>
      </c>
      <c r="Z12" s="58"/>
      <c r="AA12" s="16">
        <f t="shared" si="8"/>
        <v>0</v>
      </c>
      <c r="AB12" s="15">
        <f t="shared" si="9"/>
        <v>0</v>
      </c>
      <c r="AD12" s="1">
        <f t="shared" si="10"/>
        <v>0</v>
      </c>
      <c r="AF12" s="1">
        <f t="shared" si="11"/>
        <v>0</v>
      </c>
    </row>
    <row r="13" spans="2:32" ht="15" customHeight="1">
      <c r="B13" s="31" t="s">
        <v>23</v>
      </c>
      <c r="C13" s="33">
        <v>80</v>
      </c>
      <c r="D13" s="53"/>
      <c r="E13" s="6">
        <v>1.5</v>
      </c>
      <c r="F13" s="17">
        <v>3.5</v>
      </c>
      <c r="G13" s="7">
        <f t="shared" si="0"/>
        <v>0</v>
      </c>
      <c r="H13" s="18">
        <v>14.98</v>
      </c>
      <c r="I13" s="18">
        <v>12.4</v>
      </c>
      <c r="J13" s="18">
        <v>29</v>
      </c>
      <c r="K13" s="17">
        <v>28</v>
      </c>
      <c r="L13" s="17">
        <f t="shared" si="1"/>
        <v>419.44</v>
      </c>
      <c r="M13" s="17">
        <v>3</v>
      </c>
      <c r="N13" s="17">
        <f t="shared" si="2"/>
        <v>37.2</v>
      </c>
      <c r="O13" s="17">
        <v>3</v>
      </c>
      <c r="P13" s="17">
        <f t="shared" si="3"/>
        <v>87</v>
      </c>
      <c r="Q13" s="17">
        <v>19.8</v>
      </c>
      <c r="R13" s="19">
        <f t="shared" si="4"/>
        <v>563.4399999999999</v>
      </c>
      <c r="S13" s="17"/>
      <c r="T13" s="59"/>
      <c r="U13" s="17">
        <f t="shared" si="5"/>
        <v>0</v>
      </c>
      <c r="V13" s="59"/>
      <c r="W13" s="17">
        <f t="shared" si="6"/>
        <v>0</v>
      </c>
      <c r="X13" s="59"/>
      <c r="Y13" s="17">
        <f t="shared" si="7"/>
        <v>0</v>
      </c>
      <c r="Z13" s="59"/>
      <c r="AA13" s="19">
        <f t="shared" si="8"/>
        <v>0</v>
      </c>
      <c r="AB13" s="18">
        <f t="shared" si="9"/>
        <v>0</v>
      </c>
      <c r="AD13" s="1">
        <f t="shared" si="10"/>
        <v>0</v>
      </c>
      <c r="AF13" s="1">
        <f t="shared" si="11"/>
        <v>0</v>
      </c>
    </row>
    <row r="14" spans="2:32" ht="15" customHeight="1" thickBot="1">
      <c r="B14" s="35"/>
      <c r="C14" s="32">
        <v>160</v>
      </c>
      <c r="D14" s="51"/>
      <c r="E14" s="10">
        <v>1.5</v>
      </c>
      <c r="F14" s="11">
        <v>3.5</v>
      </c>
      <c r="G14" s="11">
        <f t="shared" si="0"/>
        <v>0</v>
      </c>
      <c r="H14" s="12">
        <v>22.51</v>
      </c>
      <c r="I14" s="12">
        <v>18.6</v>
      </c>
      <c r="J14" s="12">
        <v>48</v>
      </c>
      <c r="K14" s="11">
        <v>28</v>
      </c>
      <c r="L14" s="11">
        <f t="shared" si="1"/>
        <v>630.2800000000001</v>
      </c>
      <c r="M14" s="11">
        <v>3</v>
      </c>
      <c r="N14" s="11">
        <f t="shared" si="2"/>
        <v>55.800000000000004</v>
      </c>
      <c r="O14" s="11">
        <v>3</v>
      </c>
      <c r="P14" s="11">
        <f t="shared" si="3"/>
        <v>144</v>
      </c>
      <c r="Q14" s="11">
        <v>29.5</v>
      </c>
      <c r="R14" s="13">
        <f t="shared" si="4"/>
        <v>859.58</v>
      </c>
      <c r="S14" s="11"/>
      <c r="T14" s="57"/>
      <c r="U14" s="11">
        <f t="shared" si="5"/>
        <v>0</v>
      </c>
      <c r="V14" s="57"/>
      <c r="W14" s="11">
        <f t="shared" si="6"/>
        <v>0</v>
      </c>
      <c r="X14" s="57"/>
      <c r="Y14" s="11">
        <f t="shared" si="7"/>
        <v>0</v>
      </c>
      <c r="Z14" s="57"/>
      <c r="AA14" s="13">
        <f t="shared" si="8"/>
        <v>0</v>
      </c>
      <c r="AB14" s="12">
        <f t="shared" si="9"/>
        <v>0</v>
      </c>
      <c r="AD14" s="1">
        <f t="shared" si="10"/>
        <v>0</v>
      </c>
      <c r="AF14" s="1">
        <f t="shared" si="11"/>
        <v>0</v>
      </c>
    </row>
    <row r="15" spans="2:32" ht="15" customHeight="1" thickTop="1">
      <c r="B15" s="31"/>
      <c r="C15" s="29">
        <v>40</v>
      </c>
      <c r="D15" s="52"/>
      <c r="E15" s="6">
        <v>1.5</v>
      </c>
      <c r="F15" s="7">
        <v>3.5</v>
      </c>
      <c r="G15" s="7">
        <f t="shared" si="0"/>
        <v>0</v>
      </c>
      <c r="H15" s="15">
        <v>18.97</v>
      </c>
      <c r="I15" s="15">
        <v>23.5</v>
      </c>
      <c r="J15" s="15">
        <v>27</v>
      </c>
      <c r="K15" s="14">
        <v>30</v>
      </c>
      <c r="L15" s="14">
        <f t="shared" si="1"/>
        <v>569.0999999999999</v>
      </c>
      <c r="M15" s="14">
        <v>3</v>
      </c>
      <c r="N15" s="14">
        <f t="shared" si="2"/>
        <v>70.5</v>
      </c>
      <c r="O15" s="14">
        <v>2</v>
      </c>
      <c r="P15" s="14">
        <f t="shared" si="3"/>
        <v>54</v>
      </c>
      <c r="Q15" s="14">
        <v>35.7</v>
      </c>
      <c r="R15" s="16">
        <f t="shared" si="4"/>
        <v>729.3</v>
      </c>
      <c r="S15" s="14"/>
      <c r="T15" s="58"/>
      <c r="U15" s="14">
        <f t="shared" si="5"/>
        <v>0</v>
      </c>
      <c r="V15" s="58"/>
      <c r="W15" s="14">
        <f t="shared" si="6"/>
        <v>0</v>
      </c>
      <c r="X15" s="58"/>
      <c r="Y15" s="14">
        <f t="shared" si="7"/>
        <v>0</v>
      </c>
      <c r="Z15" s="58"/>
      <c r="AA15" s="16">
        <f t="shared" si="8"/>
        <v>0</v>
      </c>
      <c r="AB15" s="15">
        <f t="shared" si="9"/>
        <v>0</v>
      </c>
      <c r="AD15" s="1">
        <f t="shared" si="10"/>
        <v>0</v>
      </c>
      <c r="AF15" s="1">
        <f t="shared" si="11"/>
        <v>0</v>
      </c>
    </row>
    <row r="16" spans="2:32" ht="15" customHeight="1">
      <c r="B16" s="31" t="s">
        <v>24</v>
      </c>
      <c r="C16" s="33">
        <v>80</v>
      </c>
      <c r="D16" s="53"/>
      <c r="E16" s="6">
        <v>1.5</v>
      </c>
      <c r="F16" s="7">
        <v>3.5</v>
      </c>
      <c r="G16" s="7">
        <f t="shared" si="0"/>
        <v>0</v>
      </c>
      <c r="H16" s="18">
        <v>28.57</v>
      </c>
      <c r="I16" s="18">
        <v>35.3</v>
      </c>
      <c r="J16" s="18">
        <v>48</v>
      </c>
      <c r="K16" s="17">
        <v>30</v>
      </c>
      <c r="L16" s="17">
        <f t="shared" si="1"/>
        <v>857.1</v>
      </c>
      <c r="M16" s="17">
        <v>3</v>
      </c>
      <c r="N16" s="17">
        <f t="shared" si="2"/>
        <v>105.89999999999999</v>
      </c>
      <c r="O16" s="17">
        <v>2</v>
      </c>
      <c r="P16" s="17">
        <f t="shared" si="3"/>
        <v>96</v>
      </c>
      <c r="Q16" s="17">
        <v>51.2</v>
      </c>
      <c r="R16" s="19">
        <f t="shared" si="4"/>
        <v>1110.2</v>
      </c>
      <c r="S16" s="17"/>
      <c r="T16" s="59"/>
      <c r="U16" s="17">
        <f t="shared" si="5"/>
        <v>0</v>
      </c>
      <c r="V16" s="59"/>
      <c r="W16" s="17">
        <f t="shared" si="6"/>
        <v>0</v>
      </c>
      <c r="X16" s="59"/>
      <c r="Y16" s="17">
        <f t="shared" si="7"/>
        <v>0</v>
      </c>
      <c r="Z16" s="59"/>
      <c r="AA16" s="19">
        <f t="shared" si="8"/>
        <v>0</v>
      </c>
      <c r="AB16" s="18">
        <f t="shared" si="9"/>
        <v>0</v>
      </c>
      <c r="AD16" s="1">
        <f t="shared" si="10"/>
        <v>0</v>
      </c>
      <c r="AF16" s="1">
        <f t="shared" si="11"/>
        <v>0</v>
      </c>
    </row>
    <row r="17" spans="2:32" ht="15" customHeight="1" thickBot="1">
      <c r="B17" s="35"/>
      <c r="C17" s="32">
        <v>160</v>
      </c>
      <c r="D17" s="51"/>
      <c r="E17" s="10">
        <v>1.5</v>
      </c>
      <c r="F17" s="11">
        <v>3.5</v>
      </c>
      <c r="G17" s="11">
        <f t="shared" si="0"/>
        <v>0</v>
      </c>
      <c r="H17" s="12">
        <v>45.3</v>
      </c>
      <c r="I17" s="12">
        <v>56</v>
      </c>
      <c r="J17" s="12">
        <v>96</v>
      </c>
      <c r="K17" s="11">
        <v>30</v>
      </c>
      <c r="L17" s="11">
        <f t="shared" si="1"/>
        <v>1359</v>
      </c>
      <c r="M17" s="11">
        <v>3</v>
      </c>
      <c r="N17" s="11">
        <f t="shared" si="2"/>
        <v>168</v>
      </c>
      <c r="O17" s="11">
        <v>2</v>
      </c>
      <c r="P17" s="11">
        <f t="shared" si="3"/>
        <v>192</v>
      </c>
      <c r="Q17" s="11">
        <v>77.5</v>
      </c>
      <c r="R17" s="13">
        <f t="shared" si="4"/>
        <v>1796.5</v>
      </c>
      <c r="S17" s="11"/>
      <c r="T17" s="57"/>
      <c r="U17" s="11">
        <f t="shared" si="5"/>
        <v>0</v>
      </c>
      <c r="V17" s="57"/>
      <c r="W17" s="11">
        <f t="shared" si="6"/>
        <v>0</v>
      </c>
      <c r="X17" s="57"/>
      <c r="Y17" s="11">
        <f t="shared" si="7"/>
        <v>0</v>
      </c>
      <c r="Z17" s="57"/>
      <c r="AA17" s="13">
        <f t="shared" si="8"/>
        <v>0</v>
      </c>
      <c r="AB17" s="12">
        <f t="shared" si="9"/>
        <v>0</v>
      </c>
      <c r="AD17" s="1">
        <f t="shared" si="10"/>
        <v>0</v>
      </c>
      <c r="AF17" s="1">
        <f t="shared" si="11"/>
        <v>0</v>
      </c>
    </row>
    <row r="18" spans="2:32" ht="15" customHeight="1" thickTop="1">
      <c r="B18" s="31"/>
      <c r="C18" s="29">
        <v>40</v>
      </c>
      <c r="D18" s="52"/>
      <c r="E18" s="6">
        <v>1.5</v>
      </c>
      <c r="F18" s="7">
        <v>3.5</v>
      </c>
      <c r="G18" s="7">
        <f t="shared" si="0"/>
        <v>0</v>
      </c>
      <c r="H18" s="15">
        <v>28.55</v>
      </c>
      <c r="I18" s="15">
        <v>47</v>
      </c>
      <c r="J18" s="15">
        <v>42</v>
      </c>
      <c r="K18" s="14">
        <v>30</v>
      </c>
      <c r="L18" s="14">
        <f t="shared" si="1"/>
        <v>856.5</v>
      </c>
      <c r="M18" s="14">
        <v>2.5</v>
      </c>
      <c r="N18" s="14">
        <f t="shared" si="2"/>
        <v>117.5</v>
      </c>
      <c r="O18" s="14">
        <v>2</v>
      </c>
      <c r="P18" s="14">
        <f t="shared" si="3"/>
        <v>84</v>
      </c>
      <c r="Q18" s="14">
        <v>65.3</v>
      </c>
      <c r="R18" s="16">
        <f t="shared" si="4"/>
        <v>1123.3</v>
      </c>
      <c r="S18" s="14"/>
      <c r="T18" s="58"/>
      <c r="U18" s="14">
        <f t="shared" si="5"/>
        <v>0</v>
      </c>
      <c r="V18" s="58"/>
      <c r="W18" s="14">
        <f t="shared" si="6"/>
        <v>0</v>
      </c>
      <c r="X18" s="58"/>
      <c r="Y18" s="14">
        <f t="shared" si="7"/>
        <v>0</v>
      </c>
      <c r="Z18" s="58"/>
      <c r="AA18" s="16">
        <f t="shared" si="8"/>
        <v>0</v>
      </c>
      <c r="AB18" s="15">
        <f t="shared" si="9"/>
        <v>0</v>
      </c>
      <c r="AD18" s="1">
        <f t="shared" si="10"/>
        <v>0</v>
      </c>
      <c r="AF18" s="1">
        <f t="shared" si="11"/>
        <v>0</v>
      </c>
    </row>
    <row r="19" spans="2:32" ht="15" customHeight="1">
      <c r="B19" s="31" t="s">
        <v>25</v>
      </c>
      <c r="C19" s="33">
        <v>80</v>
      </c>
      <c r="D19" s="53"/>
      <c r="E19" s="6">
        <v>1.5</v>
      </c>
      <c r="F19" s="7">
        <v>3.5</v>
      </c>
      <c r="G19" s="7">
        <f t="shared" si="0"/>
        <v>0</v>
      </c>
      <c r="H19" s="18">
        <v>43.4</v>
      </c>
      <c r="I19" s="18">
        <v>71</v>
      </c>
      <c r="J19" s="18">
        <v>76</v>
      </c>
      <c r="K19" s="17">
        <v>30</v>
      </c>
      <c r="L19" s="17">
        <f t="shared" si="1"/>
        <v>1302</v>
      </c>
      <c r="M19" s="17">
        <v>2.5</v>
      </c>
      <c r="N19" s="17">
        <f t="shared" si="2"/>
        <v>177.5</v>
      </c>
      <c r="O19" s="17">
        <v>2</v>
      </c>
      <c r="P19" s="17">
        <f t="shared" si="3"/>
        <v>152</v>
      </c>
      <c r="Q19" s="17">
        <v>92.3</v>
      </c>
      <c r="R19" s="19">
        <f t="shared" si="4"/>
        <v>1723.8</v>
      </c>
      <c r="S19" s="17"/>
      <c r="T19" s="59"/>
      <c r="U19" s="17">
        <f t="shared" si="5"/>
        <v>0</v>
      </c>
      <c r="V19" s="59"/>
      <c r="W19" s="17">
        <f t="shared" si="6"/>
        <v>0</v>
      </c>
      <c r="X19" s="59"/>
      <c r="Y19" s="17">
        <f t="shared" si="7"/>
        <v>0</v>
      </c>
      <c r="Z19" s="59"/>
      <c r="AA19" s="19">
        <f t="shared" si="8"/>
        <v>0</v>
      </c>
      <c r="AB19" s="18">
        <f t="shared" si="9"/>
        <v>0</v>
      </c>
      <c r="AD19" s="1">
        <f t="shared" si="10"/>
        <v>0</v>
      </c>
      <c r="AF19" s="1">
        <f t="shared" si="11"/>
        <v>0</v>
      </c>
    </row>
    <row r="20" spans="2:32" ht="15" customHeight="1" thickBot="1">
      <c r="B20" s="35"/>
      <c r="C20" s="32">
        <v>160</v>
      </c>
      <c r="D20" s="51"/>
      <c r="E20" s="10">
        <v>1.5</v>
      </c>
      <c r="F20" s="11">
        <v>3.5</v>
      </c>
      <c r="G20" s="11">
        <f t="shared" si="0"/>
        <v>0</v>
      </c>
      <c r="H20" s="12">
        <v>74.7</v>
      </c>
      <c r="I20" s="12">
        <v>123</v>
      </c>
      <c r="J20" s="12">
        <v>137</v>
      </c>
      <c r="K20" s="11">
        <v>30</v>
      </c>
      <c r="L20" s="11">
        <f t="shared" si="1"/>
        <v>2241</v>
      </c>
      <c r="M20" s="11">
        <v>2.5</v>
      </c>
      <c r="N20" s="11">
        <f t="shared" si="2"/>
        <v>307.5</v>
      </c>
      <c r="O20" s="11">
        <v>2</v>
      </c>
      <c r="P20" s="11">
        <f t="shared" si="3"/>
        <v>274</v>
      </c>
      <c r="Q20" s="11">
        <v>152</v>
      </c>
      <c r="R20" s="13">
        <f t="shared" si="4"/>
        <v>2974.5</v>
      </c>
      <c r="S20" s="11"/>
      <c r="T20" s="57"/>
      <c r="U20" s="11">
        <f t="shared" si="5"/>
        <v>0</v>
      </c>
      <c r="V20" s="57"/>
      <c r="W20" s="11">
        <f t="shared" si="6"/>
        <v>0</v>
      </c>
      <c r="X20" s="57"/>
      <c r="Y20" s="11">
        <f t="shared" si="7"/>
        <v>0</v>
      </c>
      <c r="Z20" s="57"/>
      <c r="AA20" s="13">
        <f t="shared" si="8"/>
        <v>0</v>
      </c>
      <c r="AB20" s="12">
        <f t="shared" si="9"/>
        <v>0</v>
      </c>
      <c r="AD20" s="1">
        <f t="shared" si="10"/>
        <v>0</v>
      </c>
      <c r="AF20" s="1">
        <f t="shared" si="11"/>
        <v>0</v>
      </c>
    </row>
    <row r="21" spans="2:32" ht="15" customHeight="1" thickTop="1">
      <c r="B21" s="31"/>
      <c r="C21" s="29">
        <v>40</v>
      </c>
      <c r="D21" s="52"/>
      <c r="E21" s="6">
        <v>1.5</v>
      </c>
      <c r="F21" s="14">
        <v>3</v>
      </c>
      <c r="G21" s="7">
        <f t="shared" si="0"/>
        <v>0</v>
      </c>
      <c r="H21" s="15">
        <v>40.5</v>
      </c>
      <c r="I21" s="15">
        <v>84</v>
      </c>
      <c r="J21" s="15">
        <v>60</v>
      </c>
      <c r="K21" s="14">
        <v>35</v>
      </c>
      <c r="L21" s="14">
        <f t="shared" si="1"/>
        <v>1417.5</v>
      </c>
      <c r="M21" s="14">
        <v>2.5</v>
      </c>
      <c r="N21" s="14">
        <f t="shared" si="2"/>
        <v>210</v>
      </c>
      <c r="O21" s="14">
        <v>2</v>
      </c>
      <c r="P21" s="14">
        <f t="shared" si="3"/>
        <v>120</v>
      </c>
      <c r="Q21" s="14">
        <v>111</v>
      </c>
      <c r="R21" s="16">
        <f t="shared" si="4"/>
        <v>1858.5</v>
      </c>
      <c r="S21" s="14"/>
      <c r="T21" s="58"/>
      <c r="U21" s="14">
        <f t="shared" si="5"/>
        <v>0</v>
      </c>
      <c r="V21" s="58"/>
      <c r="W21" s="14">
        <f t="shared" si="6"/>
        <v>0</v>
      </c>
      <c r="X21" s="58"/>
      <c r="Y21" s="14">
        <f t="shared" si="7"/>
        <v>0</v>
      </c>
      <c r="Z21" s="58"/>
      <c r="AA21" s="16">
        <f t="shared" si="8"/>
        <v>0</v>
      </c>
      <c r="AB21" s="15">
        <f t="shared" si="9"/>
        <v>0</v>
      </c>
      <c r="AD21" s="1">
        <f t="shared" si="10"/>
        <v>0</v>
      </c>
      <c r="AF21" s="1">
        <f t="shared" si="11"/>
        <v>0</v>
      </c>
    </row>
    <row r="22" spans="2:32" ht="15" customHeight="1">
      <c r="B22" s="31" t="s">
        <v>26</v>
      </c>
      <c r="C22" s="33">
        <v>80</v>
      </c>
      <c r="D22" s="53"/>
      <c r="E22" s="6">
        <v>1.5</v>
      </c>
      <c r="F22" s="17">
        <v>3</v>
      </c>
      <c r="G22" s="7">
        <f t="shared" si="0"/>
        <v>0</v>
      </c>
      <c r="H22" s="18">
        <v>54.7</v>
      </c>
      <c r="I22" s="18">
        <v>112</v>
      </c>
      <c r="J22" s="18">
        <v>110</v>
      </c>
      <c r="K22" s="17">
        <v>35</v>
      </c>
      <c r="L22" s="17">
        <f t="shared" si="1"/>
        <v>1914.5</v>
      </c>
      <c r="M22" s="17">
        <v>2.5</v>
      </c>
      <c r="N22" s="17">
        <f t="shared" si="2"/>
        <v>280</v>
      </c>
      <c r="O22" s="17">
        <v>2</v>
      </c>
      <c r="P22" s="17">
        <f t="shared" si="3"/>
        <v>220</v>
      </c>
      <c r="Q22" s="17">
        <f>118+26</f>
        <v>144</v>
      </c>
      <c r="R22" s="19">
        <f t="shared" si="4"/>
        <v>2558.5</v>
      </c>
      <c r="S22" s="17"/>
      <c r="T22" s="59"/>
      <c r="U22" s="17">
        <f t="shared" si="5"/>
        <v>0</v>
      </c>
      <c r="V22" s="59"/>
      <c r="W22" s="17">
        <f t="shared" si="6"/>
        <v>0</v>
      </c>
      <c r="X22" s="59"/>
      <c r="Y22" s="17">
        <f t="shared" si="7"/>
        <v>0</v>
      </c>
      <c r="Z22" s="59"/>
      <c r="AA22" s="19">
        <f t="shared" si="8"/>
        <v>0</v>
      </c>
      <c r="AB22" s="18">
        <f t="shared" si="9"/>
        <v>0</v>
      </c>
      <c r="AD22" s="1">
        <f t="shared" si="10"/>
        <v>0</v>
      </c>
      <c r="AF22" s="1">
        <f t="shared" si="11"/>
        <v>0</v>
      </c>
    </row>
    <row r="23" spans="2:32" ht="15" customHeight="1" thickBot="1">
      <c r="B23" s="35"/>
      <c r="C23" s="32">
        <v>160</v>
      </c>
      <c r="D23" s="51"/>
      <c r="E23" s="10">
        <v>1.5</v>
      </c>
      <c r="F23" s="11">
        <v>3</v>
      </c>
      <c r="G23" s="11">
        <f t="shared" si="0"/>
        <v>0</v>
      </c>
      <c r="H23" s="12">
        <v>115.7</v>
      </c>
      <c r="I23" s="12">
        <v>238</v>
      </c>
      <c r="J23" s="12">
        <v>225</v>
      </c>
      <c r="K23" s="11">
        <v>35</v>
      </c>
      <c r="L23" s="11">
        <f t="shared" si="1"/>
        <v>4049.5</v>
      </c>
      <c r="M23" s="11">
        <v>2.5</v>
      </c>
      <c r="N23" s="11">
        <f t="shared" si="2"/>
        <v>595</v>
      </c>
      <c r="O23" s="11">
        <v>2</v>
      </c>
      <c r="P23" s="11">
        <f t="shared" si="3"/>
        <v>450</v>
      </c>
      <c r="Q23" s="11">
        <f>222+54</f>
        <v>276</v>
      </c>
      <c r="R23" s="13">
        <f t="shared" si="4"/>
        <v>5370.5</v>
      </c>
      <c r="S23" s="11"/>
      <c r="T23" s="57"/>
      <c r="U23" s="11">
        <f t="shared" si="5"/>
        <v>0</v>
      </c>
      <c r="V23" s="57"/>
      <c r="W23" s="11">
        <f t="shared" si="6"/>
        <v>0</v>
      </c>
      <c r="X23" s="57"/>
      <c r="Y23" s="11">
        <f t="shared" si="7"/>
        <v>0</v>
      </c>
      <c r="Z23" s="57"/>
      <c r="AA23" s="13">
        <f t="shared" si="8"/>
        <v>0</v>
      </c>
      <c r="AB23" s="12">
        <f t="shared" si="9"/>
        <v>0</v>
      </c>
      <c r="AD23" s="1">
        <f t="shared" si="10"/>
        <v>0</v>
      </c>
      <c r="AF23" s="1">
        <f t="shared" si="11"/>
        <v>0</v>
      </c>
    </row>
    <row r="24" spans="2:32" ht="15" customHeight="1" thickTop="1">
      <c r="B24" s="31"/>
      <c r="C24" s="29" t="s">
        <v>27</v>
      </c>
      <c r="D24" s="52"/>
      <c r="E24" s="6">
        <v>1.5</v>
      </c>
      <c r="F24" s="14">
        <v>3</v>
      </c>
      <c r="G24" s="7">
        <f t="shared" si="0"/>
        <v>0</v>
      </c>
      <c r="H24" s="15">
        <v>49.6</v>
      </c>
      <c r="I24" s="15">
        <v>123</v>
      </c>
      <c r="J24" s="15">
        <v>88</v>
      </c>
      <c r="K24" s="14">
        <v>35</v>
      </c>
      <c r="L24" s="14">
        <f t="shared" si="1"/>
        <v>1736</v>
      </c>
      <c r="M24" s="14">
        <v>2</v>
      </c>
      <c r="N24" s="14">
        <f t="shared" si="2"/>
        <v>246</v>
      </c>
      <c r="O24" s="14">
        <v>2</v>
      </c>
      <c r="P24" s="14">
        <f t="shared" si="3"/>
        <v>176</v>
      </c>
      <c r="Q24" s="14">
        <v>162</v>
      </c>
      <c r="R24" s="16">
        <f t="shared" si="4"/>
        <v>2320</v>
      </c>
      <c r="S24" s="14"/>
      <c r="T24" s="58"/>
      <c r="U24" s="14">
        <f t="shared" si="5"/>
        <v>0</v>
      </c>
      <c r="V24" s="58"/>
      <c r="W24" s="14">
        <f t="shared" si="6"/>
        <v>0</v>
      </c>
      <c r="X24" s="58"/>
      <c r="Y24" s="14">
        <f t="shared" si="7"/>
        <v>0</v>
      </c>
      <c r="Z24" s="58"/>
      <c r="AA24" s="16">
        <f t="shared" si="8"/>
        <v>0</v>
      </c>
      <c r="AB24" s="15">
        <f t="shared" si="9"/>
        <v>0</v>
      </c>
      <c r="AD24" s="1">
        <f t="shared" si="10"/>
        <v>0</v>
      </c>
      <c r="AF24" s="1">
        <f t="shared" si="11"/>
        <v>0</v>
      </c>
    </row>
    <row r="25" spans="2:32" ht="15" customHeight="1">
      <c r="B25" s="31" t="s">
        <v>28</v>
      </c>
      <c r="C25" s="33" t="s">
        <v>29</v>
      </c>
      <c r="D25" s="53"/>
      <c r="E25" s="6">
        <v>1.5</v>
      </c>
      <c r="F25" s="17">
        <v>3</v>
      </c>
      <c r="G25" s="7">
        <f t="shared" si="0"/>
        <v>0</v>
      </c>
      <c r="H25" s="18">
        <v>65.4</v>
      </c>
      <c r="I25" s="18">
        <v>162</v>
      </c>
      <c r="J25" s="18">
        <v>163</v>
      </c>
      <c r="K25" s="17">
        <v>35</v>
      </c>
      <c r="L25" s="17">
        <f t="shared" si="1"/>
        <v>2289</v>
      </c>
      <c r="M25" s="17">
        <v>2</v>
      </c>
      <c r="N25" s="17">
        <f t="shared" si="2"/>
        <v>324</v>
      </c>
      <c r="O25" s="17">
        <v>2</v>
      </c>
      <c r="P25" s="17">
        <f t="shared" si="3"/>
        <v>326</v>
      </c>
      <c r="Q25" s="17">
        <f>167+38</f>
        <v>205</v>
      </c>
      <c r="R25" s="19">
        <f t="shared" si="4"/>
        <v>3144</v>
      </c>
      <c r="S25" s="17"/>
      <c r="T25" s="59"/>
      <c r="U25" s="17">
        <f t="shared" si="5"/>
        <v>0</v>
      </c>
      <c r="V25" s="59"/>
      <c r="W25" s="17">
        <f t="shared" si="6"/>
        <v>0</v>
      </c>
      <c r="X25" s="59"/>
      <c r="Y25" s="17">
        <f t="shared" si="7"/>
        <v>0</v>
      </c>
      <c r="Z25" s="59"/>
      <c r="AA25" s="19">
        <f t="shared" si="8"/>
        <v>0</v>
      </c>
      <c r="AB25" s="18">
        <f t="shared" si="9"/>
        <v>0</v>
      </c>
      <c r="AD25" s="1">
        <f t="shared" si="10"/>
        <v>0</v>
      </c>
      <c r="AF25" s="1">
        <f t="shared" si="11"/>
        <v>0</v>
      </c>
    </row>
    <row r="26" spans="2:32" ht="15" customHeight="1" thickBot="1">
      <c r="B26" s="35"/>
      <c r="C26" s="32">
        <v>160</v>
      </c>
      <c r="D26" s="51"/>
      <c r="E26" s="10">
        <v>1.5</v>
      </c>
      <c r="F26" s="11">
        <v>3</v>
      </c>
      <c r="G26" s="11">
        <f t="shared" si="0"/>
        <v>0</v>
      </c>
      <c r="H26" s="12">
        <v>160.3</v>
      </c>
      <c r="I26" s="12">
        <v>397</v>
      </c>
      <c r="J26" s="12">
        <v>272</v>
      </c>
      <c r="K26" s="11">
        <v>25</v>
      </c>
      <c r="L26" s="11">
        <f t="shared" si="1"/>
        <v>4007.5000000000005</v>
      </c>
      <c r="M26" s="11">
        <v>2</v>
      </c>
      <c r="N26" s="11">
        <f t="shared" si="2"/>
        <v>794</v>
      </c>
      <c r="O26" s="11">
        <v>1</v>
      </c>
      <c r="P26" s="11">
        <f t="shared" si="3"/>
        <v>272</v>
      </c>
      <c r="Q26" s="11">
        <f>360+89</f>
        <v>449</v>
      </c>
      <c r="R26" s="13">
        <f t="shared" si="4"/>
        <v>5522.5</v>
      </c>
      <c r="S26" s="11"/>
      <c r="T26" s="57"/>
      <c r="U26" s="11">
        <f t="shared" si="5"/>
        <v>0</v>
      </c>
      <c r="V26" s="57"/>
      <c r="W26" s="11">
        <f t="shared" si="6"/>
        <v>0</v>
      </c>
      <c r="X26" s="57"/>
      <c r="Y26" s="11">
        <f t="shared" si="7"/>
        <v>0</v>
      </c>
      <c r="Z26" s="57"/>
      <c r="AA26" s="13">
        <f t="shared" si="8"/>
        <v>0</v>
      </c>
      <c r="AB26" s="12">
        <f t="shared" si="9"/>
        <v>0</v>
      </c>
      <c r="AD26" s="1">
        <f t="shared" si="10"/>
        <v>0</v>
      </c>
      <c r="AF26" s="1">
        <f t="shared" si="11"/>
        <v>0</v>
      </c>
    </row>
    <row r="27" spans="2:32" ht="15" customHeight="1" thickTop="1">
      <c r="B27" s="31"/>
      <c r="C27" s="29" t="s">
        <v>27</v>
      </c>
      <c r="D27" s="52"/>
      <c r="E27" s="6">
        <v>1.5</v>
      </c>
      <c r="F27" s="7">
        <v>2.5</v>
      </c>
      <c r="G27" s="7">
        <f t="shared" si="0"/>
        <v>0</v>
      </c>
      <c r="H27" s="15">
        <v>54.6</v>
      </c>
      <c r="I27" s="15">
        <v>158</v>
      </c>
      <c r="J27" s="15">
        <v>130</v>
      </c>
      <c r="K27" s="14">
        <v>35</v>
      </c>
      <c r="L27" s="14">
        <f t="shared" si="1"/>
        <v>1911</v>
      </c>
      <c r="M27" s="14">
        <v>2</v>
      </c>
      <c r="N27" s="14">
        <f t="shared" si="2"/>
        <v>316</v>
      </c>
      <c r="O27" s="14">
        <v>1</v>
      </c>
      <c r="P27" s="14">
        <f t="shared" si="3"/>
        <v>130</v>
      </c>
      <c r="Q27" s="14">
        <f>159+35</f>
        <v>194</v>
      </c>
      <c r="R27" s="16">
        <f t="shared" si="4"/>
        <v>2551</v>
      </c>
      <c r="S27" s="14"/>
      <c r="T27" s="58"/>
      <c r="U27" s="14">
        <f t="shared" si="5"/>
        <v>0</v>
      </c>
      <c r="V27" s="58"/>
      <c r="W27" s="14">
        <f t="shared" si="6"/>
        <v>0</v>
      </c>
      <c r="X27" s="58"/>
      <c r="Y27" s="14">
        <f t="shared" si="7"/>
        <v>0</v>
      </c>
      <c r="Z27" s="58"/>
      <c r="AA27" s="16">
        <f t="shared" si="8"/>
        <v>0</v>
      </c>
      <c r="AB27" s="15">
        <f t="shared" si="9"/>
        <v>0</v>
      </c>
      <c r="AD27" s="1">
        <f t="shared" si="10"/>
        <v>0</v>
      </c>
      <c r="AF27" s="1">
        <f t="shared" si="11"/>
        <v>0</v>
      </c>
    </row>
    <row r="28" spans="2:32" ht="15" customHeight="1">
      <c r="B28" s="31" t="s">
        <v>30</v>
      </c>
      <c r="C28" s="33" t="s">
        <v>29</v>
      </c>
      <c r="D28" s="53"/>
      <c r="E28" s="6">
        <v>1.5</v>
      </c>
      <c r="F28" s="7">
        <v>2.5</v>
      </c>
      <c r="G28" s="7">
        <f t="shared" si="0"/>
        <v>0</v>
      </c>
      <c r="H28" s="18">
        <v>72.1</v>
      </c>
      <c r="I28" s="18">
        <v>208</v>
      </c>
      <c r="J28" s="18">
        <v>217</v>
      </c>
      <c r="K28" s="17">
        <v>35</v>
      </c>
      <c r="L28" s="17">
        <f t="shared" si="1"/>
        <v>2523.5</v>
      </c>
      <c r="M28" s="17">
        <v>2</v>
      </c>
      <c r="N28" s="17">
        <f t="shared" si="2"/>
        <v>416</v>
      </c>
      <c r="O28" s="17">
        <v>1</v>
      </c>
      <c r="P28" s="17">
        <f t="shared" si="3"/>
        <v>217</v>
      </c>
      <c r="Q28" s="17">
        <f>203+46</f>
        <v>249</v>
      </c>
      <c r="R28" s="19">
        <f t="shared" si="4"/>
        <v>3405.5</v>
      </c>
      <c r="S28" s="17"/>
      <c r="T28" s="59"/>
      <c r="U28" s="17">
        <f t="shared" si="5"/>
        <v>0</v>
      </c>
      <c r="V28" s="59"/>
      <c r="W28" s="17">
        <f t="shared" si="6"/>
        <v>0</v>
      </c>
      <c r="X28" s="59"/>
      <c r="Y28" s="17">
        <f t="shared" si="7"/>
        <v>0</v>
      </c>
      <c r="Z28" s="59"/>
      <c r="AA28" s="19">
        <f t="shared" si="8"/>
        <v>0</v>
      </c>
      <c r="AB28" s="18">
        <f t="shared" si="9"/>
        <v>0</v>
      </c>
      <c r="AD28" s="1">
        <f t="shared" si="10"/>
        <v>0</v>
      </c>
      <c r="AF28" s="1">
        <f t="shared" si="11"/>
        <v>0</v>
      </c>
    </row>
    <row r="29" spans="2:32" ht="15" customHeight="1" thickBot="1">
      <c r="B29" s="35"/>
      <c r="C29" s="32">
        <v>160</v>
      </c>
      <c r="D29" s="51"/>
      <c r="E29" s="6">
        <v>1.5</v>
      </c>
      <c r="F29" s="11">
        <v>2.5</v>
      </c>
      <c r="G29" s="11">
        <f t="shared" si="0"/>
        <v>0</v>
      </c>
      <c r="H29" s="12">
        <v>189.1</v>
      </c>
      <c r="I29" s="12">
        <v>546</v>
      </c>
      <c r="J29" s="12">
        <v>406</v>
      </c>
      <c r="K29" s="11">
        <v>35</v>
      </c>
      <c r="L29" s="11">
        <f t="shared" si="1"/>
        <v>6618.5</v>
      </c>
      <c r="M29" s="11">
        <v>2</v>
      </c>
      <c r="N29" s="11">
        <f t="shared" si="2"/>
        <v>1092</v>
      </c>
      <c r="O29" s="11">
        <v>1</v>
      </c>
      <c r="P29" s="11">
        <f t="shared" si="3"/>
        <v>406</v>
      </c>
      <c r="Q29" s="11"/>
      <c r="R29" s="13">
        <f t="shared" si="4"/>
        <v>8116.5</v>
      </c>
      <c r="S29" s="11"/>
      <c r="T29" s="57"/>
      <c r="U29" s="11">
        <f t="shared" si="5"/>
        <v>0</v>
      </c>
      <c r="V29" s="57"/>
      <c r="W29" s="11">
        <f t="shared" si="6"/>
        <v>0</v>
      </c>
      <c r="X29" s="57"/>
      <c r="Y29" s="11">
        <f t="shared" si="7"/>
        <v>0</v>
      </c>
      <c r="Z29" s="57"/>
      <c r="AA29" s="13">
        <f t="shared" si="8"/>
        <v>0</v>
      </c>
      <c r="AB29" s="12">
        <f t="shared" si="9"/>
        <v>0</v>
      </c>
      <c r="AD29" s="1">
        <f t="shared" si="10"/>
        <v>0</v>
      </c>
      <c r="AF29" s="1">
        <f t="shared" si="11"/>
        <v>0</v>
      </c>
    </row>
    <row r="30" spans="2:32" ht="15" customHeight="1" thickTop="1">
      <c r="B30" s="31"/>
      <c r="C30" s="29" t="s">
        <v>27</v>
      </c>
      <c r="D30" s="52"/>
      <c r="E30" s="20">
        <v>2</v>
      </c>
      <c r="F30" s="7">
        <v>2.5</v>
      </c>
      <c r="G30" s="7">
        <f t="shared" si="0"/>
        <v>0</v>
      </c>
      <c r="H30" s="15">
        <v>62.6</v>
      </c>
      <c r="I30" s="15">
        <v>208</v>
      </c>
      <c r="J30" s="15">
        <v>142</v>
      </c>
      <c r="K30" s="14">
        <v>35</v>
      </c>
      <c r="L30" s="14">
        <f t="shared" si="1"/>
        <v>2191</v>
      </c>
      <c r="M30" s="14">
        <v>2</v>
      </c>
      <c r="N30" s="14">
        <f t="shared" si="2"/>
        <v>416</v>
      </c>
      <c r="O30" s="14">
        <v>1</v>
      </c>
      <c r="P30" s="14">
        <f t="shared" si="3"/>
        <v>142</v>
      </c>
      <c r="Q30" s="14">
        <f>202+44</f>
        <v>246</v>
      </c>
      <c r="R30" s="16">
        <f t="shared" si="4"/>
        <v>2995</v>
      </c>
      <c r="S30" s="14"/>
      <c r="T30" s="58"/>
      <c r="U30" s="14">
        <f t="shared" si="5"/>
        <v>0</v>
      </c>
      <c r="V30" s="58"/>
      <c r="W30" s="14">
        <f t="shared" si="6"/>
        <v>0</v>
      </c>
      <c r="X30" s="58"/>
      <c r="Y30" s="14">
        <f t="shared" si="7"/>
        <v>0</v>
      </c>
      <c r="Z30" s="58"/>
      <c r="AA30" s="16">
        <f t="shared" si="8"/>
        <v>0</v>
      </c>
      <c r="AB30" s="15">
        <f t="shared" si="9"/>
        <v>0</v>
      </c>
      <c r="AD30" s="1">
        <f t="shared" si="10"/>
        <v>0</v>
      </c>
      <c r="AF30" s="1">
        <f t="shared" si="11"/>
        <v>0</v>
      </c>
    </row>
    <row r="31" spans="2:32" ht="15" customHeight="1">
      <c r="B31" s="31" t="s">
        <v>31</v>
      </c>
      <c r="C31" s="33" t="s">
        <v>29</v>
      </c>
      <c r="D31" s="53"/>
      <c r="E31" s="21">
        <v>2</v>
      </c>
      <c r="F31" s="7">
        <v>2.5</v>
      </c>
      <c r="G31" s="7">
        <f t="shared" si="0"/>
        <v>0</v>
      </c>
      <c r="H31" s="18">
        <v>82.8</v>
      </c>
      <c r="I31" s="18">
        <v>273</v>
      </c>
      <c r="J31" s="18">
        <v>288</v>
      </c>
      <c r="K31" s="17">
        <v>35</v>
      </c>
      <c r="L31" s="17">
        <f t="shared" si="1"/>
        <v>2898</v>
      </c>
      <c r="M31" s="17">
        <v>2</v>
      </c>
      <c r="N31" s="17">
        <f t="shared" si="2"/>
        <v>546</v>
      </c>
      <c r="O31" s="17">
        <v>1</v>
      </c>
      <c r="P31" s="17">
        <f t="shared" si="3"/>
        <v>288</v>
      </c>
      <c r="Q31" s="17">
        <f>257+58</f>
        <v>315</v>
      </c>
      <c r="R31" s="19">
        <f t="shared" si="4"/>
        <v>4047</v>
      </c>
      <c r="S31" s="17"/>
      <c r="T31" s="59"/>
      <c r="U31" s="17">
        <f t="shared" si="5"/>
        <v>0</v>
      </c>
      <c r="V31" s="59"/>
      <c r="W31" s="17">
        <f t="shared" si="6"/>
        <v>0</v>
      </c>
      <c r="X31" s="59"/>
      <c r="Y31" s="17">
        <f t="shared" si="7"/>
        <v>0</v>
      </c>
      <c r="Z31" s="59"/>
      <c r="AA31" s="19">
        <f t="shared" si="8"/>
        <v>0</v>
      </c>
      <c r="AB31" s="18">
        <f t="shared" si="9"/>
        <v>0</v>
      </c>
      <c r="AD31" s="1">
        <f t="shared" si="10"/>
        <v>0</v>
      </c>
      <c r="AF31" s="1">
        <f t="shared" si="11"/>
        <v>0</v>
      </c>
    </row>
    <row r="32" spans="2:32" ht="15" customHeight="1" thickBot="1">
      <c r="B32" s="35"/>
      <c r="C32" s="32">
        <v>160</v>
      </c>
      <c r="D32" s="51"/>
      <c r="E32" s="10">
        <v>2</v>
      </c>
      <c r="F32" s="11">
        <v>2.5</v>
      </c>
      <c r="G32" s="11">
        <f t="shared" si="0"/>
        <v>0</v>
      </c>
      <c r="H32" s="12">
        <v>245.1</v>
      </c>
      <c r="I32" s="12">
        <v>809</v>
      </c>
      <c r="J32" s="12">
        <v>577</v>
      </c>
      <c r="K32" s="11">
        <v>35</v>
      </c>
      <c r="L32" s="11">
        <f t="shared" si="1"/>
        <v>8578.5</v>
      </c>
      <c r="M32" s="11">
        <v>2</v>
      </c>
      <c r="N32" s="11">
        <f t="shared" si="2"/>
        <v>1618</v>
      </c>
      <c r="O32" s="11">
        <v>1</v>
      </c>
      <c r="P32" s="11">
        <f t="shared" si="3"/>
        <v>577</v>
      </c>
      <c r="Q32" s="11"/>
      <c r="R32" s="13">
        <f t="shared" si="4"/>
        <v>10773.5</v>
      </c>
      <c r="S32" s="11"/>
      <c r="T32" s="57"/>
      <c r="U32" s="11">
        <f t="shared" si="5"/>
        <v>0</v>
      </c>
      <c r="V32" s="57"/>
      <c r="W32" s="11">
        <f t="shared" si="6"/>
        <v>0</v>
      </c>
      <c r="X32" s="57"/>
      <c r="Y32" s="11">
        <f t="shared" si="7"/>
        <v>0</v>
      </c>
      <c r="Z32" s="57"/>
      <c r="AA32" s="13">
        <f t="shared" si="8"/>
        <v>0</v>
      </c>
      <c r="AB32" s="12">
        <f t="shared" si="9"/>
        <v>0</v>
      </c>
      <c r="AD32" s="1">
        <f t="shared" si="10"/>
        <v>0</v>
      </c>
      <c r="AF32" s="1">
        <f t="shared" si="11"/>
        <v>0</v>
      </c>
    </row>
    <row r="33" spans="2:32" ht="15" customHeight="1" thickTop="1">
      <c r="B33" s="91" t="s">
        <v>32</v>
      </c>
      <c r="C33" s="29" t="s">
        <v>27</v>
      </c>
      <c r="D33" s="52"/>
      <c r="E33" s="20">
        <v>2</v>
      </c>
      <c r="F33" s="14">
        <v>2</v>
      </c>
      <c r="G33" s="7">
        <f t="shared" si="0"/>
        <v>0</v>
      </c>
      <c r="H33" s="15">
        <v>70.6</v>
      </c>
      <c r="I33" s="15">
        <v>263</v>
      </c>
      <c r="J33" s="15">
        <v>160</v>
      </c>
      <c r="K33" s="14">
        <v>35</v>
      </c>
      <c r="L33" s="14">
        <f t="shared" si="1"/>
        <v>2471</v>
      </c>
      <c r="M33" s="14">
        <v>1.5</v>
      </c>
      <c r="N33" s="14">
        <f t="shared" si="2"/>
        <v>394.5</v>
      </c>
      <c r="O33" s="14">
        <v>1</v>
      </c>
      <c r="P33" s="14">
        <f t="shared" si="3"/>
        <v>160</v>
      </c>
      <c r="Q33" s="14">
        <f>258+57</f>
        <v>315</v>
      </c>
      <c r="R33" s="16">
        <f t="shared" si="4"/>
        <v>3340.5</v>
      </c>
      <c r="S33" s="14"/>
      <c r="T33" s="58"/>
      <c r="U33" s="14">
        <f t="shared" si="5"/>
        <v>0</v>
      </c>
      <c r="V33" s="58"/>
      <c r="W33" s="14">
        <f t="shared" si="6"/>
        <v>0</v>
      </c>
      <c r="X33" s="58"/>
      <c r="Y33" s="14">
        <f t="shared" si="7"/>
        <v>0</v>
      </c>
      <c r="Z33" s="58"/>
      <c r="AA33" s="16">
        <f t="shared" si="8"/>
        <v>0</v>
      </c>
      <c r="AB33" s="15">
        <f aca="true" t="shared" si="12" ref="AB33:AB44">IF(AF33&gt;0,+AF33,+AD33)</f>
        <v>0</v>
      </c>
      <c r="AD33" s="1">
        <f t="shared" si="10"/>
        <v>0</v>
      </c>
      <c r="AF33" s="1">
        <f t="shared" si="11"/>
        <v>0</v>
      </c>
    </row>
    <row r="34" spans="2:32" ht="15" customHeight="1" thickBot="1">
      <c r="B34" s="92"/>
      <c r="C34" s="60" t="s">
        <v>29</v>
      </c>
      <c r="D34" s="61"/>
      <c r="E34" s="62">
        <v>2</v>
      </c>
      <c r="F34" s="63">
        <v>2</v>
      </c>
      <c r="G34" s="14">
        <f t="shared" si="0"/>
        <v>0</v>
      </c>
      <c r="H34" s="64">
        <v>93.5</v>
      </c>
      <c r="I34" s="64">
        <v>347</v>
      </c>
      <c r="J34" s="64">
        <v>355</v>
      </c>
      <c r="K34" s="63">
        <v>35</v>
      </c>
      <c r="L34" s="63">
        <f t="shared" si="1"/>
        <v>3272.5</v>
      </c>
      <c r="M34" s="63">
        <v>1.5</v>
      </c>
      <c r="N34" s="63">
        <f t="shared" si="2"/>
        <v>520.5</v>
      </c>
      <c r="O34" s="63">
        <v>1</v>
      </c>
      <c r="P34" s="63">
        <f t="shared" si="3"/>
        <v>355</v>
      </c>
      <c r="Q34" s="63">
        <f>328+75</f>
        <v>403</v>
      </c>
      <c r="R34" s="65">
        <f t="shared" si="4"/>
        <v>4551</v>
      </c>
      <c r="S34" s="63"/>
      <c r="T34" s="66"/>
      <c r="U34" s="63">
        <f t="shared" si="5"/>
        <v>0</v>
      </c>
      <c r="V34" s="66"/>
      <c r="W34" s="63">
        <f t="shared" si="6"/>
        <v>0</v>
      </c>
      <c r="X34" s="66"/>
      <c r="Y34" s="63">
        <f t="shared" si="7"/>
        <v>0</v>
      </c>
      <c r="Z34" s="66"/>
      <c r="AA34" s="65">
        <f t="shared" si="8"/>
        <v>0</v>
      </c>
      <c r="AB34" s="64">
        <f t="shared" si="12"/>
        <v>0</v>
      </c>
      <c r="AD34" s="1">
        <f t="shared" si="10"/>
        <v>0</v>
      </c>
      <c r="AF34" s="1">
        <f t="shared" si="11"/>
        <v>0</v>
      </c>
    </row>
    <row r="35" spans="2:32" ht="15" customHeight="1" thickTop="1">
      <c r="B35" s="91" t="s">
        <v>33</v>
      </c>
      <c r="C35" s="67" t="s">
        <v>27</v>
      </c>
      <c r="D35" s="68"/>
      <c r="E35" s="20">
        <v>3</v>
      </c>
      <c r="F35" s="69">
        <v>2</v>
      </c>
      <c r="G35" s="70">
        <f aca="true" t="shared" si="13" ref="G35:G44">(D35*E35*F35)</f>
        <v>0</v>
      </c>
      <c r="H35" s="71">
        <v>78.6</v>
      </c>
      <c r="I35" s="71">
        <v>323</v>
      </c>
      <c r="J35" s="71">
        <v>196</v>
      </c>
      <c r="K35" s="69">
        <v>35</v>
      </c>
      <c r="L35" s="69">
        <f aca="true" t="shared" si="14" ref="L35:L44">(H35*K35)</f>
        <v>2751</v>
      </c>
      <c r="M35" s="69">
        <v>1.5</v>
      </c>
      <c r="N35" s="69">
        <f aca="true" t="shared" si="15" ref="N35:N44">(I35*M35)</f>
        <v>484.5</v>
      </c>
      <c r="O35" s="69">
        <v>1</v>
      </c>
      <c r="P35" s="69">
        <f aca="true" t="shared" si="16" ref="P35:P44">(J35*O35)</f>
        <v>196</v>
      </c>
      <c r="Q35" s="69">
        <f>321+72</f>
        <v>393</v>
      </c>
      <c r="R35" s="72">
        <f aca="true" t="shared" si="17" ref="R35:R44">SUM(L35+N35+P35+Q35)</f>
        <v>3824.5</v>
      </c>
      <c r="S35" s="69"/>
      <c r="T35" s="73"/>
      <c r="U35" s="69">
        <f t="shared" si="5"/>
        <v>0</v>
      </c>
      <c r="V35" s="73"/>
      <c r="W35" s="69">
        <f t="shared" si="6"/>
        <v>0</v>
      </c>
      <c r="X35" s="73"/>
      <c r="Y35" s="69">
        <f t="shared" si="7"/>
        <v>0</v>
      </c>
      <c r="Z35" s="73"/>
      <c r="AA35" s="72">
        <f t="shared" si="8"/>
        <v>0</v>
      </c>
      <c r="AB35" s="71">
        <f t="shared" si="12"/>
        <v>0</v>
      </c>
      <c r="AD35" s="1">
        <f t="shared" si="10"/>
        <v>0</v>
      </c>
      <c r="AF35" s="1">
        <f t="shared" si="11"/>
        <v>0</v>
      </c>
    </row>
    <row r="36" spans="2:32" ht="15" customHeight="1" thickBot="1">
      <c r="B36" s="92"/>
      <c r="C36" s="74" t="s">
        <v>29</v>
      </c>
      <c r="D36" s="75"/>
      <c r="E36" s="76">
        <v>3</v>
      </c>
      <c r="F36" s="77">
        <v>2</v>
      </c>
      <c r="G36" s="11">
        <f t="shared" si="13"/>
        <v>0</v>
      </c>
      <c r="H36" s="78">
        <v>104.1</v>
      </c>
      <c r="I36" s="78">
        <v>438</v>
      </c>
      <c r="J36" s="78">
        <v>431</v>
      </c>
      <c r="K36" s="77">
        <v>35</v>
      </c>
      <c r="L36" s="77">
        <f t="shared" si="14"/>
        <v>3643.5</v>
      </c>
      <c r="M36" s="77">
        <v>1.5</v>
      </c>
      <c r="N36" s="77">
        <f t="shared" si="15"/>
        <v>657</v>
      </c>
      <c r="O36" s="77">
        <v>1</v>
      </c>
      <c r="P36" s="77">
        <f t="shared" si="16"/>
        <v>431</v>
      </c>
      <c r="Q36" s="77">
        <f>407+94</f>
        <v>501</v>
      </c>
      <c r="R36" s="79">
        <f t="shared" si="17"/>
        <v>5232.5</v>
      </c>
      <c r="S36" s="77"/>
      <c r="T36" s="80"/>
      <c r="U36" s="77">
        <f t="shared" si="5"/>
        <v>0</v>
      </c>
      <c r="V36" s="80"/>
      <c r="W36" s="77">
        <f t="shared" si="6"/>
        <v>0</v>
      </c>
      <c r="X36" s="80"/>
      <c r="Y36" s="77">
        <f t="shared" si="7"/>
        <v>0</v>
      </c>
      <c r="Z36" s="80"/>
      <c r="AA36" s="79">
        <f t="shared" si="8"/>
        <v>0</v>
      </c>
      <c r="AB36" s="78">
        <f t="shared" si="12"/>
        <v>0</v>
      </c>
      <c r="AD36" s="1">
        <f t="shared" si="10"/>
        <v>0</v>
      </c>
      <c r="AF36" s="1">
        <f t="shared" si="11"/>
        <v>0</v>
      </c>
    </row>
    <row r="37" spans="2:32" ht="15" customHeight="1" thickTop="1">
      <c r="B37" s="91" t="s">
        <v>34</v>
      </c>
      <c r="C37" s="29" t="s">
        <v>27</v>
      </c>
      <c r="D37" s="52"/>
      <c r="E37" s="25">
        <v>3</v>
      </c>
      <c r="F37" s="14">
        <v>2</v>
      </c>
      <c r="G37" s="7">
        <f t="shared" si="13"/>
        <v>0</v>
      </c>
      <c r="H37" s="15">
        <v>94.6</v>
      </c>
      <c r="I37" s="15">
        <v>500</v>
      </c>
      <c r="J37" s="15">
        <v>295</v>
      </c>
      <c r="K37" s="14">
        <v>35</v>
      </c>
      <c r="L37" s="14">
        <f t="shared" si="14"/>
        <v>3311</v>
      </c>
      <c r="M37" s="14">
        <v>1</v>
      </c>
      <c r="N37" s="14">
        <f t="shared" si="15"/>
        <v>500</v>
      </c>
      <c r="O37" s="14">
        <v>1</v>
      </c>
      <c r="P37" s="14">
        <f t="shared" si="16"/>
        <v>295</v>
      </c>
      <c r="Q37" s="14">
        <f>445+102</f>
        <v>547</v>
      </c>
      <c r="R37" s="16">
        <f t="shared" si="17"/>
        <v>4653</v>
      </c>
      <c r="S37" s="14"/>
      <c r="T37" s="58"/>
      <c r="U37" s="14">
        <f t="shared" si="5"/>
        <v>0</v>
      </c>
      <c r="V37" s="58"/>
      <c r="W37" s="14">
        <f t="shared" si="6"/>
        <v>0</v>
      </c>
      <c r="X37" s="58"/>
      <c r="Y37" s="14">
        <f t="shared" si="7"/>
        <v>0</v>
      </c>
      <c r="Z37" s="58"/>
      <c r="AA37" s="16">
        <f t="shared" si="8"/>
        <v>0</v>
      </c>
      <c r="AB37" s="15">
        <f t="shared" si="12"/>
        <v>0</v>
      </c>
      <c r="AD37" s="1">
        <f t="shared" si="10"/>
        <v>0</v>
      </c>
      <c r="AF37" s="1">
        <f t="shared" si="11"/>
        <v>0</v>
      </c>
    </row>
    <row r="38" spans="2:32" ht="15" customHeight="1" thickBot="1">
      <c r="B38" s="92"/>
      <c r="C38" s="60" t="s">
        <v>29</v>
      </c>
      <c r="D38" s="61"/>
      <c r="E38" s="62">
        <v>3</v>
      </c>
      <c r="F38" s="63">
        <v>2</v>
      </c>
      <c r="G38" s="14">
        <f t="shared" si="13"/>
        <v>0</v>
      </c>
      <c r="H38" s="64">
        <v>125.5</v>
      </c>
      <c r="I38" s="64">
        <v>622</v>
      </c>
      <c r="J38" s="64">
        <v>632</v>
      </c>
      <c r="K38" s="63">
        <v>35</v>
      </c>
      <c r="L38" s="63">
        <f t="shared" si="14"/>
        <v>4392.5</v>
      </c>
      <c r="M38" s="63">
        <v>1</v>
      </c>
      <c r="N38" s="63">
        <f t="shared" si="15"/>
        <v>622</v>
      </c>
      <c r="O38" s="63">
        <v>1</v>
      </c>
      <c r="P38" s="63">
        <f t="shared" si="16"/>
        <v>632</v>
      </c>
      <c r="Q38" s="63">
        <f>563+134</f>
        <v>697</v>
      </c>
      <c r="R38" s="65">
        <f t="shared" si="17"/>
        <v>6343.5</v>
      </c>
      <c r="S38" s="63"/>
      <c r="T38" s="66"/>
      <c r="U38" s="63">
        <f t="shared" si="5"/>
        <v>0</v>
      </c>
      <c r="V38" s="66"/>
      <c r="W38" s="63">
        <f t="shared" si="6"/>
        <v>0</v>
      </c>
      <c r="X38" s="66"/>
      <c r="Y38" s="63">
        <f t="shared" si="7"/>
        <v>0</v>
      </c>
      <c r="Z38" s="66"/>
      <c r="AA38" s="65">
        <f t="shared" si="8"/>
        <v>0</v>
      </c>
      <c r="AB38" s="64">
        <f t="shared" si="12"/>
        <v>0</v>
      </c>
      <c r="AD38" s="1">
        <f t="shared" si="10"/>
        <v>0</v>
      </c>
      <c r="AF38" s="1">
        <f t="shared" si="11"/>
        <v>0</v>
      </c>
    </row>
    <row r="39" spans="2:32" ht="15" customHeight="1" thickTop="1">
      <c r="B39" s="91" t="s">
        <v>35</v>
      </c>
      <c r="C39" s="67" t="s">
        <v>27</v>
      </c>
      <c r="D39" s="68"/>
      <c r="E39" s="20">
        <v>3.5</v>
      </c>
      <c r="F39" s="69">
        <v>2</v>
      </c>
      <c r="G39" s="70">
        <f t="shared" si="13"/>
        <v>0</v>
      </c>
      <c r="H39" s="71">
        <v>118.65</v>
      </c>
      <c r="I39" s="71">
        <v>720</v>
      </c>
      <c r="J39" s="71">
        <v>360</v>
      </c>
      <c r="K39" s="69">
        <v>35</v>
      </c>
      <c r="L39" s="69">
        <f t="shared" si="14"/>
        <v>4152.75</v>
      </c>
      <c r="M39" s="69">
        <v>1</v>
      </c>
      <c r="N39" s="69">
        <f t="shared" si="15"/>
        <v>720</v>
      </c>
      <c r="O39" s="69">
        <v>1</v>
      </c>
      <c r="P39" s="69">
        <f t="shared" si="16"/>
        <v>360</v>
      </c>
      <c r="Q39" s="69">
        <v>1511</v>
      </c>
      <c r="R39" s="72">
        <f t="shared" si="17"/>
        <v>6743.75</v>
      </c>
      <c r="S39" s="69"/>
      <c r="T39" s="73"/>
      <c r="U39" s="69">
        <f t="shared" si="5"/>
        <v>0</v>
      </c>
      <c r="V39" s="73"/>
      <c r="W39" s="69">
        <f t="shared" si="6"/>
        <v>0</v>
      </c>
      <c r="X39" s="73"/>
      <c r="Y39" s="69">
        <f t="shared" si="7"/>
        <v>0</v>
      </c>
      <c r="Z39" s="73"/>
      <c r="AA39" s="72">
        <f t="shared" si="8"/>
        <v>0</v>
      </c>
      <c r="AB39" s="71">
        <f t="shared" si="12"/>
        <v>0</v>
      </c>
      <c r="AD39" s="1">
        <f t="shared" si="10"/>
        <v>0</v>
      </c>
      <c r="AF39" s="1">
        <f t="shared" si="11"/>
        <v>0</v>
      </c>
    </row>
    <row r="40" spans="2:32" ht="15" customHeight="1" thickBot="1">
      <c r="B40" s="92"/>
      <c r="C40" s="74" t="s">
        <v>29</v>
      </c>
      <c r="D40" s="75"/>
      <c r="E40" s="76">
        <v>3.5</v>
      </c>
      <c r="F40" s="77">
        <v>2</v>
      </c>
      <c r="G40" s="11">
        <f t="shared" si="13"/>
        <v>0</v>
      </c>
      <c r="H40" s="78">
        <v>157.53</v>
      </c>
      <c r="I40" s="78">
        <v>953</v>
      </c>
      <c r="J40" s="78">
        <v>930</v>
      </c>
      <c r="K40" s="77">
        <v>35</v>
      </c>
      <c r="L40" s="77">
        <f t="shared" si="14"/>
        <v>5513.55</v>
      </c>
      <c r="M40" s="77">
        <v>1</v>
      </c>
      <c r="N40" s="77">
        <f t="shared" si="15"/>
        <v>953</v>
      </c>
      <c r="O40" s="77">
        <v>1</v>
      </c>
      <c r="P40" s="77">
        <f t="shared" si="16"/>
        <v>930</v>
      </c>
      <c r="Q40" s="77">
        <v>1511</v>
      </c>
      <c r="R40" s="79">
        <f t="shared" si="17"/>
        <v>8907.55</v>
      </c>
      <c r="S40" s="77"/>
      <c r="T40" s="80"/>
      <c r="U40" s="77">
        <f t="shared" si="5"/>
        <v>0</v>
      </c>
      <c r="V40" s="80"/>
      <c r="W40" s="77">
        <f t="shared" si="6"/>
        <v>0</v>
      </c>
      <c r="X40" s="80"/>
      <c r="Y40" s="77">
        <f t="shared" si="7"/>
        <v>0</v>
      </c>
      <c r="Z40" s="80"/>
      <c r="AA40" s="79">
        <f t="shared" si="8"/>
        <v>0</v>
      </c>
      <c r="AB40" s="78">
        <f t="shared" si="12"/>
        <v>0</v>
      </c>
      <c r="AD40" s="1">
        <f t="shared" si="10"/>
        <v>0</v>
      </c>
      <c r="AF40" s="1">
        <f t="shared" si="11"/>
        <v>0</v>
      </c>
    </row>
    <row r="41" spans="2:32" ht="15" customHeight="1" thickTop="1">
      <c r="B41" s="91" t="s">
        <v>36</v>
      </c>
      <c r="C41" s="29" t="s">
        <v>27</v>
      </c>
      <c r="D41" s="52"/>
      <c r="E41" s="25">
        <v>4</v>
      </c>
      <c r="F41" s="14">
        <v>2</v>
      </c>
      <c r="G41" s="7">
        <f t="shared" si="13"/>
        <v>0</v>
      </c>
      <c r="H41" s="15">
        <v>142.68</v>
      </c>
      <c r="I41" s="15">
        <v>1040</v>
      </c>
      <c r="J41" s="15">
        <v>520</v>
      </c>
      <c r="K41" s="14">
        <v>35</v>
      </c>
      <c r="L41" s="14">
        <f t="shared" si="14"/>
        <v>4993.8</v>
      </c>
      <c r="M41" s="14">
        <v>1</v>
      </c>
      <c r="N41" s="14">
        <f t="shared" si="15"/>
        <v>1040</v>
      </c>
      <c r="O41" s="14">
        <v>1</v>
      </c>
      <c r="P41" s="14">
        <f t="shared" si="16"/>
        <v>520</v>
      </c>
      <c r="Q41" s="14">
        <v>2267</v>
      </c>
      <c r="R41" s="16">
        <f t="shared" si="17"/>
        <v>8820.8</v>
      </c>
      <c r="S41" s="14"/>
      <c r="T41" s="58"/>
      <c r="U41" s="14">
        <f t="shared" si="5"/>
        <v>0</v>
      </c>
      <c r="V41" s="58"/>
      <c r="W41" s="14">
        <f t="shared" si="6"/>
        <v>0</v>
      </c>
      <c r="X41" s="58"/>
      <c r="Y41" s="14">
        <f t="shared" si="7"/>
        <v>0</v>
      </c>
      <c r="Z41" s="58"/>
      <c r="AA41" s="16">
        <f t="shared" si="8"/>
        <v>0</v>
      </c>
      <c r="AB41" s="15">
        <f t="shared" si="12"/>
        <v>0</v>
      </c>
      <c r="AD41" s="1">
        <f t="shared" si="10"/>
        <v>0</v>
      </c>
      <c r="AF41" s="1">
        <f t="shared" si="11"/>
        <v>0</v>
      </c>
    </row>
    <row r="42" spans="2:32" ht="15" customHeight="1" thickBot="1">
      <c r="B42" s="92"/>
      <c r="C42" s="60" t="s">
        <v>29</v>
      </c>
      <c r="D42" s="61"/>
      <c r="E42" s="62">
        <v>4</v>
      </c>
      <c r="F42" s="63">
        <v>2</v>
      </c>
      <c r="G42" s="14">
        <f t="shared" si="13"/>
        <v>0</v>
      </c>
      <c r="H42" s="64">
        <v>189.57</v>
      </c>
      <c r="I42" s="64">
        <v>1380</v>
      </c>
      <c r="J42" s="64">
        <v>1300</v>
      </c>
      <c r="K42" s="63">
        <v>35</v>
      </c>
      <c r="L42" s="63">
        <f t="shared" si="14"/>
        <v>6634.95</v>
      </c>
      <c r="M42" s="63">
        <v>1</v>
      </c>
      <c r="N42" s="63">
        <f t="shared" si="15"/>
        <v>1380</v>
      </c>
      <c r="O42" s="63">
        <v>1</v>
      </c>
      <c r="P42" s="63">
        <f t="shared" si="16"/>
        <v>1300</v>
      </c>
      <c r="Q42" s="63">
        <v>2267</v>
      </c>
      <c r="R42" s="65">
        <f t="shared" si="17"/>
        <v>11581.95</v>
      </c>
      <c r="S42" s="63"/>
      <c r="T42" s="66"/>
      <c r="U42" s="63">
        <f t="shared" si="5"/>
        <v>0</v>
      </c>
      <c r="V42" s="66"/>
      <c r="W42" s="63">
        <f t="shared" si="6"/>
        <v>0</v>
      </c>
      <c r="X42" s="66"/>
      <c r="Y42" s="63">
        <f t="shared" si="7"/>
        <v>0</v>
      </c>
      <c r="Z42" s="66"/>
      <c r="AA42" s="65">
        <f t="shared" si="8"/>
        <v>0</v>
      </c>
      <c r="AB42" s="64">
        <f t="shared" si="12"/>
        <v>0</v>
      </c>
      <c r="AD42" s="1">
        <f t="shared" si="10"/>
        <v>0</v>
      </c>
      <c r="AF42" s="1">
        <f t="shared" si="11"/>
        <v>0</v>
      </c>
    </row>
    <row r="43" spans="2:32" ht="15" customHeight="1" thickTop="1">
      <c r="B43" s="91" t="s">
        <v>37</v>
      </c>
      <c r="C43" s="67" t="s">
        <v>27</v>
      </c>
      <c r="D43" s="68"/>
      <c r="E43" s="20">
        <v>4</v>
      </c>
      <c r="F43" s="69">
        <v>2</v>
      </c>
      <c r="G43" s="70">
        <f t="shared" si="13"/>
        <v>0</v>
      </c>
      <c r="H43" s="71">
        <v>166.71</v>
      </c>
      <c r="I43" s="71">
        <v>1420</v>
      </c>
      <c r="J43" s="71">
        <v>750</v>
      </c>
      <c r="K43" s="69">
        <v>30</v>
      </c>
      <c r="L43" s="69">
        <f t="shared" si="14"/>
        <v>5001.3</v>
      </c>
      <c r="M43" s="69">
        <v>1</v>
      </c>
      <c r="N43" s="69">
        <f t="shared" si="15"/>
        <v>1420</v>
      </c>
      <c r="O43" s="69">
        <v>1</v>
      </c>
      <c r="P43" s="69">
        <f t="shared" si="16"/>
        <v>750</v>
      </c>
      <c r="Q43" s="69">
        <v>3209</v>
      </c>
      <c r="R43" s="72">
        <f t="shared" si="17"/>
        <v>10380.3</v>
      </c>
      <c r="S43" s="69"/>
      <c r="T43" s="73"/>
      <c r="U43" s="69">
        <f t="shared" si="5"/>
        <v>0</v>
      </c>
      <c r="V43" s="73"/>
      <c r="W43" s="69">
        <f t="shared" si="6"/>
        <v>0</v>
      </c>
      <c r="X43" s="73"/>
      <c r="Y43" s="69">
        <f t="shared" si="7"/>
        <v>0</v>
      </c>
      <c r="Z43" s="73"/>
      <c r="AA43" s="72">
        <f t="shared" si="8"/>
        <v>0</v>
      </c>
      <c r="AB43" s="71">
        <f t="shared" si="12"/>
        <v>0</v>
      </c>
      <c r="AD43" s="1">
        <f t="shared" si="10"/>
        <v>0</v>
      </c>
      <c r="AF43" s="1">
        <f t="shared" si="11"/>
        <v>0</v>
      </c>
    </row>
    <row r="44" spans="2:32" ht="15" customHeight="1" thickBot="1">
      <c r="B44" s="92"/>
      <c r="C44" s="74" t="s">
        <v>29</v>
      </c>
      <c r="D44" s="75"/>
      <c r="E44" s="76">
        <v>4</v>
      </c>
      <c r="F44" s="77">
        <v>2</v>
      </c>
      <c r="G44" s="11">
        <f t="shared" si="13"/>
        <v>0</v>
      </c>
      <c r="H44" s="78">
        <v>221.61</v>
      </c>
      <c r="I44" s="78">
        <v>1880</v>
      </c>
      <c r="J44" s="78">
        <v>1875</v>
      </c>
      <c r="K44" s="77">
        <v>30</v>
      </c>
      <c r="L44" s="77">
        <f t="shared" si="14"/>
        <v>6648.3</v>
      </c>
      <c r="M44" s="77">
        <v>1</v>
      </c>
      <c r="N44" s="77">
        <f t="shared" si="15"/>
        <v>1880</v>
      </c>
      <c r="O44" s="77">
        <v>1</v>
      </c>
      <c r="P44" s="77">
        <f t="shared" si="16"/>
        <v>1875</v>
      </c>
      <c r="Q44" s="77">
        <v>3209</v>
      </c>
      <c r="R44" s="79">
        <f t="shared" si="17"/>
        <v>13612.3</v>
      </c>
      <c r="S44" s="77"/>
      <c r="T44" s="80"/>
      <c r="U44" s="77">
        <f t="shared" si="5"/>
        <v>0</v>
      </c>
      <c r="V44" s="80"/>
      <c r="W44" s="77">
        <f t="shared" si="6"/>
        <v>0</v>
      </c>
      <c r="X44" s="80"/>
      <c r="Y44" s="77">
        <f t="shared" si="7"/>
        <v>0</v>
      </c>
      <c r="Z44" s="80"/>
      <c r="AA44" s="79">
        <f t="shared" si="8"/>
        <v>0</v>
      </c>
      <c r="AB44" s="78">
        <f t="shared" si="12"/>
        <v>0</v>
      </c>
      <c r="AD44" s="1">
        <f t="shared" si="10"/>
        <v>0</v>
      </c>
      <c r="AF44" s="1">
        <f t="shared" si="11"/>
        <v>0</v>
      </c>
    </row>
    <row r="45" spans="4:30" ht="27" thickBot="1" thickTop="1">
      <c r="D45" s="81">
        <f>SUM(D6:D44)</f>
        <v>0</v>
      </c>
      <c r="E45" s="22"/>
      <c r="F45" s="22"/>
      <c r="G45" s="81">
        <f>SUM(G6:G44)</f>
        <v>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 t="s">
        <v>40</v>
      </c>
      <c r="AB45" s="24">
        <f>SUM(AB6:AB44)</f>
        <v>0</v>
      </c>
      <c r="AD45" s="1"/>
    </row>
    <row r="46" ht="15.75" thickTop="1"/>
  </sheetData>
  <sheetProtection password="CCA0" sheet="1" objects="1" scenarios="1"/>
  <mergeCells count="19">
    <mergeCell ref="L3:N3"/>
    <mergeCell ref="R2:U2"/>
    <mergeCell ref="R3:U3"/>
    <mergeCell ref="P3:Q3"/>
    <mergeCell ref="B39:B40"/>
    <mergeCell ref="B41:B42"/>
    <mergeCell ref="B43:B44"/>
    <mergeCell ref="J3:K3"/>
    <mergeCell ref="B37:B38"/>
    <mergeCell ref="AD3:AF4"/>
    <mergeCell ref="C2:D2"/>
    <mergeCell ref="B33:B34"/>
    <mergeCell ref="B35:B36"/>
    <mergeCell ref="E2:F2"/>
    <mergeCell ref="E3:F3"/>
    <mergeCell ref="K4:R4"/>
    <mergeCell ref="G2:H2"/>
    <mergeCell ref="G3:H3"/>
    <mergeCell ref="I2:P2"/>
  </mergeCells>
  <printOptions horizontalCentered="1" verticalCentered="1"/>
  <pageMargins left="0.25" right="0.25" top="0.5" bottom="0.75" header="1" footer="0.75"/>
  <pageSetup horizontalDpi="300" verticalDpi="300" orientation="landscape" paperSize="5" scale="53" r:id="rId1"/>
  <headerFooter alignWithMargins="0">
    <oddHeader>&amp;CPIPE FABRICATION TONNAGE ESTIMATE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45"/>
  <sheetViews>
    <sheetView tabSelected="1" showOutlineSymbols="0" zoomScale="60" zoomScaleNormal="60" zoomScalePageLayoutView="0" workbookViewId="0" topLeftCell="A1">
      <selection activeCell="B2" sqref="B2"/>
    </sheetView>
  </sheetViews>
  <sheetFormatPr defaultColWidth="11.4453125" defaultRowHeight="15"/>
  <cols>
    <col min="1" max="1" width="1.99609375" style="0" customWidth="1"/>
    <col min="2" max="3" width="8.88671875" style="0" customWidth="1"/>
    <col min="4" max="4" width="12.21484375" style="0" customWidth="1"/>
    <col min="5" max="5" width="10.6640625" style="0" customWidth="1"/>
    <col min="6" max="6" width="11.6640625" style="0" customWidth="1"/>
    <col min="7" max="7" width="9.6640625" style="0" customWidth="1"/>
    <col min="8" max="8" width="12.6640625" style="0" customWidth="1"/>
    <col min="9" max="9" width="10.6640625" style="0" customWidth="1"/>
    <col min="10" max="10" width="11.4453125" style="0" customWidth="1"/>
    <col min="11" max="11" width="8.88671875" style="0" customWidth="1"/>
    <col min="12" max="12" width="9.6640625" style="0" customWidth="1"/>
    <col min="13" max="13" width="8.4453125" style="0" customWidth="1"/>
    <col min="14" max="14" width="7.21484375" style="0" customWidth="1"/>
    <col min="15" max="15" width="6.77734375" style="0" customWidth="1"/>
    <col min="16" max="16" width="9.5546875" style="0" customWidth="1"/>
    <col min="17" max="17" width="8.77734375" style="0" customWidth="1"/>
    <col min="18" max="18" width="12.6640625" style="0" customWidth="1"/>
    <col min="19" max="19" width="1.66796875" style="0" customWidth="1"/>
    <col min="20" max="20" width="9.3359375" style="0" customWidth="1"/>
    <col min="21" max="21" width="10.21484375" style="0" customWidth="1"/>
    <col min="22" max="22" width="9.3359375" style="0" customWidth="1"/>
    <col min="23" max="23" width="9.88671875" style="0" customWidth="1"/>
    <col min="24" max="24" width="8.4453125" style="0" customWidth="1"/>
    <col min="25" max="25" width="11.4453125" style="0" customWidth="1"/>
    <col min="26" max="26" width="8.4453125" style="0" customWidth="1"/>
    <col min="27" max="27" width="11.4453125" style="0" customWidth="1"/>
    <col min="28" max="28" width="15.3359375" style="0" customWidth="1"/>
  </cols>
  <sheetData>
    <row r="1" ht="15.75" thickBot="1"/>
    <row r="2" spans="2:28" ht="18.75" customHeight="1" thickBot="1" thickTop="1">
      <c r="B2" s="36"/>
      <c r="C2" s="89" t="s">
        <v>46</v>
      </c>
      <c r="D2" s="90"/>
      <c r="E2" s="93" t="s">
        <v>39</v>
      </c>
      <c r="F2" s="94"/>
      <c r="G2" s="100"/>
      <c r="H2" s="101"/>
      <c r="I2" s="104" t="s">
        <v>47</v>
      </c>
      <c r="J2" s="105"/>
      <c r="K2" s="105"/>
      <c r="L2" s="105"/>
      <c r="M2" s="105"/>
      <c r="N2" s="105"/>
      <c r="O2" s="105"/>
      <c r="P2" s="105"/>
      <c r="Q2" s="2" t="s">
        <v>0</v>
      </c>
      <c r="R2" s="100"/>
      <c r="S2" s="110"/>
      <c r="T2" s="110"/>
      <c r="U2" s="101"/>
      <c r="V2" s="37"/>
      <c r="W2" s="37"/>
      <c r="X2" s="37"/>
      <c r="Y2" s="37"/>
      <c r="Z2" s="37"/>
      <c r="AA2" s="37"/>
      <c r="AB2" s="38"/>
    </row>
    <row r="3" spans="2:32" ht="18.75" customHeight="1" thickBot="1" thickTop="1">
      <c r="B3" s="39"/>
      <c r="C3" s="40"/>
      <c r="D3" s="40"/>
      <c r="E3" s="95" t="s">
        <v>38</v>
      </c>
      <c r="F3" s="96"/>
      <c r="G3" s="102"/>
      <c r="H3" s="103"/>
      <c r="I3" s="40"/>
      <c r="J3" s="106" t="s">
        <v>48</v>
      </c>
      <c r="K3" s="106"/>
      <c r="L3" s="107"/>
      <c r="M3" s="108"/>
      <c r="N3" s="109"/>
      <c r="O3" s="40"/>
      <c r="P3" s="114" t="s">
        <v>44</v>
      </c>
      <c r="Q3" s="115"/>
      <c r="R3" s="111"/>
      <c r="S3" s="112"/>
      <c r="T3" s="112"/>
      <c r="U3" s="113"/>
      <c r="V3" s="42" t="s">
        <v>1</v>
      </c>
      <c r="W3" s="54"/>
      <c r="X3" s="40"/>
      <c r="Y3" s="42" t="s">
        <v>2</v>
      </c>
      <c r="Z3" s="55"/>
      <c r="AA3" s="40"/>
      <c r="AB3" s="41"/>
      <c r="AD3" s="83" t="s">
        <v>45</v>
      </c>
      <c r="AE3" s="84"/>
      <c r="AF3" s="85"/>
    </row>
    <row r="4" spans="2:32" ht="19.5" customHeight="1" thickBot="1" thickTop="1">
      <c r="B4" s="43"/>
      <c r="C4" s="44"/>
      <c r="D4" s="44"/>
      <c r="E4" s="44"/>
      <c r="F4" s="44"/>
      <c r="G4" s="44"/>
      <c r="H4" s="44"/>
      <c r="I4" s="44"/>
      <c r="J4" s="44"/>
      <c r="K4" s="97" t="s">
        <v>3</v>
      </c>
      <c r="L4" s="98"/>
      <c r="M4" s="98"/>
      <c r="N4" s="98"/>
      <c r="O4" s="98"/>
      <c r="P4" s="98"/>
      <c r="Q4" s="98"/>
      <c r="R4" s="99"/>
      <c r="S4" s="45"/>
      <c r="T4" s="46"/>
      <c r="U4" s="26"/>
      <c r="V4" s="47" t="s">
        <v>4</v>
      </c>
      <c r="W4" s="47"/>
      <c r="X4" s="48"/>
      <c r="Y4" s="48"/>
      <c r="Z4" s="26"/>
      <c r="AA4" s="27"/>
      <c r="AB4" s="49"/>
      <c r="AD4" s="86"/>
      <c r="AE4" s="87"/>
      <c r="AF4" s="88"/>
    </row>
    <row r="5" spans="2:28" ht="39.75" customHeight="1" thickBot="1" thickTop="1">
      <c r="B5" s="28" t="s">
        <v>8</v>
      </c>
      <c r="C5" s="28" t="s">
        <v>9</v>
      </c>
      <c r="D5" s="3" t="s">
        <v>5</v>
      </c>
      <c r="E5" s="3" t="s">
        <v>6</v>
      </c>
      <c r="F5" s="3" t="s">
        <v>7</v>
      </c>
      <c r="G5" s="4" t="s">
        <v>41</v>
      </c>
      <c r="H5" s="3" t="s">
        <v>49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42</v>
      </c>
      <c r="P5" s="3" t="s">
        <v>17</v>
      </c>
      <c r="Q5" s="3" t="s">
        <v>18</v>
      </c>
      <c r="R5" s="3" t="s">
        <v>19</v>
      </c>
      <c r="S5" s="3"/>
      <c r="T5" s="3" t="s">
        <v>13</v>
      </c>
      <c r="U5" s="3" t="s">
        <v>14</v>
      </c>
      <c r="V5" s="3" t="s">
        <v>15</v>
      </c>
      <c r="W5" s="3" t="s">
        <v>16</v>
      </c>
      <c r="X5" s="3" t="s">
        <v>42</v>
      </c>
      <c r="Y5" s="3" t="s">
        <v>17</v>
      </c>
      <c r="Z5" s="3" t="s">
        <v>20</v>
      </c>
      <c r="AA5" s="3" t="s">
        <v>19</v>
      </c>
      <c r="AB5" s="5" t="s">
        <v>43</v>
      </c>
    </row>
    <row r="6" spans="2:33" ht="15" customHeight="1" thickTop="1">
      <c r="B6" s="34"/>
      <c r="C6" s="30">
        <v>40</v>
      </c>
      <c r="D6" s="50"/>
      <c r="E6" s="6">
        <v>1.5</v>
      </c>
      <c r="F6" s="7">
        <v>4</v>
      </c>
      <c r="G6" s="7">
        <f aca="true" t="shared" si="0" ref="G6:G44">(D6*E6*F6)</f>
        <v>0</v>
      </c>
      <c r="H6" s="8">
        <v>5.431798394028871</v>
      </c>
      <c r="I6" s="8">
        <v>0.6803885550000001</v>
      </c>
      <c r="J6" s="8">
        <v>2.7215542200000002</v>
      </c>
      <c r="K6" s="7">
        <v>6</v>
      </c>
      <c r="L6" s="8">
        <f aca="true" t="shared" si="1" ref="L6:L44">(H6*K6)</f>
        <v>32.59079036417323</v>
      </c>
      <c r="M6" s="7">
        <v>3</v>
      </c>
      <c r="N6" s="8">
        <f aca="true" t="shared" si="2" ref="N6:N44">(I6*M6)</f>
        <v>2.0411656650000003</v>
      </c>
      <c r="O6" s="7">
        <v>3</v>
      </c>
      <c r="P6" s="8">
        <f aca="true" t="shared" si="3" ref="P6:P44">(J6*O6)</f>
        <v>8.164662660000001</v>
      </c>
      <c r="Q6" s="8">
        <v>1.587573295</v>
      </c>
      <c r="R6" s="9">
        <f aca="true" t="shared" si="4" ref="R6:R44">SUM(L6+N6+P6+Q6)</f>
        <v>44.38419198417323</v>
      </c>
      <c r="S6" s="7"/>
      <c r="T6" s="56"/>
      <c r="U6" s="8">
        <f aca="true" t="shared" si="5" ref="U6:U44">(T6*J6)</f>
        <v>0</v>
      </c>
      <c r="V6" s="56"/>
      <c r="W6" s="8">
        <f aca="true" t="shared" si="6" ref="W6:W44">(V6*I6)</f>
        <v>0</v>
      </c>
      <c r="X6" s="56"/>
      <c r="Y6" s="8">
        <f aca="true" t="shared" si="7" ref="Y6:Y44">(X6*J6)</f>
        <v>0</v>
      </c>
      <c r="Z6" s="56"/>
      <c r="AA6" s="9">
        <f aca="true" t="shared" si="8" ref="AA6:AA44">SUM(U6+W6+Y6+Z6)</f>
        <v>0</v>
      </c>
      <c r="AB6" s="8">
        <f aca="true" t="shared" si="9" ref="AB6:AB44">IF(AF6&gt;0,+AF6,+AD6)</f>
        <v>0</v>
      </c>
      <c r="AC6" s="1"/>
      <c r="AD6" s="1">
        <f>IF(D6=" ",0,D6*R6/1000)</f>
        <v>0</v>
      </c>
      <c r="AE6" s="1"/>
      <c r="AF6" s="1">
        <f>IF(D6=" ",0,D6*AA6/1000)</f>
        <v>0</v>
      </c>
      <c r="AG6" s="82"/>
    </row>
    <row r="7" spans="2:33" ht="15" customHeight="1">
      <c r="B7" s="31" t="s">
        <v>21</v>
      </c>
      <c r="C7" s="30">
        <v>80</v>
      </c>
      <c r="D7" s="50"/>
      <c r="E7" s="6">
        <v>1.5</v>
      </c>
      <c r="F7" s="7">
        <v>4</v>
      </c>
      <c r="G7" s="7">
        <f t="shared" si="0"/>
        <v>0</v>
      </c>
      <c r="H7" s="8">
        <v>7.470582996719159</v>
      </c>
      <c r="I7" s="8">
        <v>0.952543977</v>
      </c>
      <c r="J7" s="8">
        <v>4.082331330000001</v>
      </c>
      <c r="K7" s="7">
        <v>6</v>
      </c>
      <c r="L7" s="8">
        <f t="shared" si="1"/>
        <v>44.823497980314954</v>
      </c>
      <c r="M7" s="7">
        <v>3</v>
      </c>
      <c r="N7" s="8">
        <f t="shared" si="2"/>
        <v>2.8576319310000002</v>
      </c>
      <c r="O7" s="7">
        <v>3</v>
      </c>
      <c r="P7" s="8">
        <f t="shared" si="3"/>
        <v>12.246993990000002</v>
      </c>
      <c r="Q7" s="7">
        <v>4.4</v>
      </c>
      <c r="R7" s="9">
        <f t="shared" si="4"/>
        <v>64.32812390131495</v>
      </c>
      <c r="S7" s="7"/>
      <c r="T7" s="56"/>
      <c r="U7" s="8">
        <f t="shared" si="5"/>
        <v>0</v>
      </c>
      <c r="V7" s="56"/>
      <c r="W7" s="8">
        <f t="shared" si="6"/>
        <v>0</v>
      </c>
      <c r="X7" s="56"/>
      <c r="Y7" s="8">
        <f t="shared" si="7"/>
        <v>0</v>
      </c>
      <c r="Z7" s="56"/>
      <c r="AA7" s="9">
        <f t="shared" si="8"/>
        <v>0</v>
      </c>
      <c r="AB7" s="8">
        <f t="shared" si="9"/>
        <v>0</v>
      </c>
      <c r="AC7" s="1"/>
      <c r="AD7" s="1">
        <f>IF(D7=" ",0,D7*R7/1000)</f>
        <v>0</v>
      </c>
      <c r="AE7" s="1"/>
      <c r="AF7" s="1">
        <f aca="true" t="shared" si="10" ref="AF7:AF44">IF(D7=" ",0,D7*AA7/2000)</f>
        <v>0</v>
      </c>
      <c r="AG7" s="82"/>
    </row>
    <row r="8" spans="2:33" ht="15" customHeight="1" thickBot="1">
      <c r="B8" s="35"/>
      <c r="C8" s="32">
        <v>160</v>
      </c>
      <c r="D8" s="51"/>
      <c r="E8" s="10">
        <v>1.5</v>
      </c>
      <c r="F8" s="11">
        <v>4</v>
      </c>
      <c r="G8" s="11">
        <f t="shared" si="0"/>
        <v>0</v>
      </c>
      <c r="H8" s="12">
        <v>11.07193974015748</v>
      </c>
      <c r="I8" s="12">
        <v>1.3607771100000001</v>
      </c>
      <c r="J8" s="12">
        <v>4.9895160700000005</v>
      </c>
      <c r="K8" s="11">
        <v>6</v>
      </c>
      <c r="L8" s="12">
        <f t="shared" si="1"/>
        <v>66.43163844094488</v>
      </c>
      <c r="M8" s="11">
        <v>3</v>
      </c>
      <c r="N8" s="12">
        <f t="shared" si="2"/>
        <v>4.082331330000001</v>
      </c>
      <c r="O8" s="11">
        <v>3</v>
      </c>
      <c r="P8" s="12">
        <f t="shared" si="3"/>
        <v>14.968548210000002</v>
      </c>
      <c r="Q8" s="11">
        <v>6.2</v>
      </c>
      <c r="R8" s="13">
        <f t="shared" si="4"/>
        <v>91.6825179809449</v>
      </c>
      <c r="S8" s="11"/>
      <c r="T8" s="57"/>
      <c r="U8" s="12">
        <f t="shared" si="5"/>
        <v>0</v>
      </c>
      <c r="V8" s="57"/>
      <c r="W8" s="12">
        <f t="shared" si="6"/>
        <v>0</v>
      </c>
      <c r="X8" s="57"/>
      <c r="Y8" s="12">
        <f t="shared" si="7"/>
        <v>0</v>
      </c>
      <c r="Z8" s="57"/>
      <c r="AA8" s="13">
        <f t="shared" si="8"/>
        <v>0</v>
      </c>
      <c r="AB8" s="12">
        <f t="shared" si="9"/>
        <v>0</v>
      </c>
      <c r="AC8" s="1"/>
      <c r="AD8" s="1">
        <f>IF(D8=" ",0,D8*R8/1000)</f>
        <v>0</v>
      </c>
      <c r="AE8" s="1"/>
      <c r="AF8" s="1">
        <f t="shared" si="10"/>
        <v>0</v>
      </c>
      <c r="AG8" s="82"/>
    </row>
    <row r="9" spans="2:33" ht="15" customHeight="1" thickTop="1">
      <c r="B9" s="31"/>
      <c r="C9" s="29">
        <v>40</v>
      </c>
      <c r="D9" s="52"/>
      <c r="E9" s="6">
        <v>1.5</v>
      </c>
      <c r="F9" s="14">
        <v>4</v>
      </c>
      <c r="G9" s="7">
        <f t="shared" si="0"/>
        <v>0</v>
      </c>
      <c r="H9" s="15">
        <v>11.280282692257217</v>
      </c>
      <c r="I9" s="15">
        <v>2.1318841390000003</v>
      </c>
      <c r="J9" s="15">
        <v>5.4431084400000005</v>
      </c>
      <c r="K9" s="14">
        <v>6.7</v>
      </c>
      <c r="L9" s="15">
        <f t="shared" si="1"/>
        <v>75.57789403812335</v>
      </c>
      <c r="M9" s="14">
        <v>3</v>
      </c>
      <c r="N9" s="15">
        <f t="shared" si="2"/>
        <v>6.395652417000001</v>
      </c>
      <c r="O9" s="14">
        <v>3</v>
      </c>
      <c r="P9" s="15">
        <f t="shared" si="3"/>
        <v>16.329325320000002</v>
      </c>
      <c r="Q9" s="14">
        <v>8.8</v>
      </c>
      <c r="R9" s="16">
        <f t="shared" si="4"/>
        <v>107.10287177512335</v>
      </c>
      <c r="S9" s="14"/>
      <c r="T9" s="58"/>
      <c r="U9" s="15">
        <f t="shared" si="5"/>
        <v>0</v>
      </c>
      <c r="V9" s="58"/>
      <c r="W9" s="15">
        <f t="shared" si="6"/>
        <v>0</v>
      </c>
      <c r="X9" s="58"/>
      <c r="Y9" s="15">
        <f t="shared" si="7"/>
        <v>0</v>
      </c>
      <c r="Z9" s="58"/>
      <c r="AA9" s="16">
        <f t="shared" si="8"/>
        <v>0</v>
      </c>
      <c r="AB9" s="15">
        <f t="shared" si="9"/>
        <v>0</v>
      </c>
      <c r="AC9" s="1"/>
      <c r="AD9" s="1">
        <f aca="true" t="shared" si="11" ref="AD9:AD44">IF(D9=" ",0,D9*R9/2000)</f>
        <v>0</v>
      </c>
      <c r="AE9" s="1"/>
      <c r="AF9" s="1">
        <f t="shared" si="10"/>
        <v>0</v>
      </c>
      <c r="AG9" s="82"/>
    </row>
    <row r="10" spans="2:33" ht="15" customHeight="1">
      <c r="B10" s="31" t="s">
        <v>22</v>
      </c>
      <c r="C10" s="33">
        <v>80</v>
      </c>
      <c r="D10" s="53"/>
      <c r="E10" s="6">
        <v>1.5</v>
      </c>
      <c r="F10" s="17">
        <v>4</v>
      </c>
      <c r="G10" s="7">
        <f t="shared" si="0"/>
        <v>0</v>
      </c>
      <c r="H10" s="18">
        <v>15.253680421587926</v>
      </c>
      <c r="I10" s="18">
        <v>2.8576319310000002</v>
      </c>
      <c r="J10" s="18">
        <v>8.61825503</v>
      </c>
      <c r="K10" s="17">
        <v>6.7</v>
      </c>
      <c r="L10" s="18">
        <f t="shared" si="1"/>
        <v>102.19965882463912</v>
      </c>
      <c r="M10" s="17">
        <v>3</v>
      </c>
      <c r="N10" s="18">
        <f t="shared" si="2"/>
        <v>8.572895793</v>
      </c>
      <c r="O10" s="17">
        <v>3</v>
      </c>
      <c r="P10" s="18">
        <f t="shared" si="3"/>
        <v>25.85476509</v>
      </c>
      <c r="Q10" s="17">
        <v>11.3</v>
      </c>
      <c r="R10" s="19">
        <f t="shared" si="4"/>
        <v>147.92731970763913</v>
      </c>
      <c r="S10" s="17"/>
      <c r="T10" s="59"/>
      <c r="U10" s="18">
        <f t="shared" si="5"/>
        <v>0</v>
      </c>
      <c r="V10" s="59"/>
      <c r="W10" s="18">
        <f t="shared" si="6"/>
        <v>0</v>
      </c>
      <c r="X10" s="59"/>
      <c r="Y10" s="18">
        <f t="shared" si="7"/>
        <v>0</v>
      </c>
      <c r="Z10" s="59"/>
      <c r="AA10" s="19">
        <f t="shared" si="8"/>
        <v>0</v>
      </c>
      <c r="AB10" s="18">
        <f t="shared" si="9"/>
        <v>0</v>
      </c>
      <c r="AC10" s="1"/>
      <c r="AD10" s="1">
        <f t="shared" si="11"/>
        <v>0</v>
      </c>
      <c r="AE10" s="1"/>
      <c r="AF10" s="1">
        <f t="shared" si="10"/>
        <v>0</v>
      </c>
      <c r="AG10" s="82"/>
    </row>
    <row r="11" spans="2:33" ht="15" customHeight="1" thickBot="1">
      <c r="B11" s="35"/>
      <c r="C11" s="32">
        <v>160</v>
      </c>
      <c r="D11" s="51"/>
      <c r="E11" s="10">
        <v>1.5</v>
      </c>
      <c r="F11" s="11">
        <v>4</v>
      </c>
      <c r="G11" s="11">
        <f t="shared" si="0"/>
        <v>0</v>
      </c>
      <c r="H11" s="12">
        <v>21.31050767191601</v>
      </c>
      <c r="I11" s="12">
        <v>3.9916128560000006</v>
      </c>
      <c r="J11" s="12">
        <v>12.24699399</v>
      </c>
      <c r="K11" s="11">
        <v>6.7</v>
      </c>
      <c r="L11" s="12">
        <f t="shared" si="1"/>
        <v>142.78040140183728</v>
      </c>
      <c r="M11" s="11">
        <v>3</v>
      </c>
      <c r="N11" s="12">
        <f t="shared" si="2"/>
        <v>11.974838568000003</v>
      </c>
      <c r="O11" s="11">
        <v>3</v>
      </c>
      <c r="P11" s="12">
        <f t="shared" si="3"/>
        <v>36.74098197</v>
      </c>
      <c r="Q11" s="11">
        <v>15.7</v>
      </c>
      <c r="R11" s="13">
        <f t="shared" si="4"/>
        <v>207.19622193983727</v>
      </c>
      <c r="S11" s="11"/>
      <c r="T11" s="57"/>
      <c r="U11" s="12">
        <f t="shared" si="5"/>
        <v>0</v>
      </c>
      <c r="V11" s="57"/>
      <c r="W11" s="12">
        <f t="shared" si="6"/>
        <v>0</v>
      </c>
      <c r="X11" s="57"/>
      <c r="Y11" s="12">
        <f t="shared" si="7"/>
        <v>0</v>
      </c>
      <c r="Z11" s="57"/>
      <c r="AA11" s="13">
        <f t="shared" si="8"/>
        <v>0</v>
      </c>
      <c r="AB11" s="12">
        <f t="shared" si="9"/>
        <v>0</v>
      </c>
      <c r="AC11" s="1"/>
      <c r="AD11" s="1">
        <f t="shared" si="11"/>
        <v>0</v>
      </c>
      <c r="AE11" s="1"/>
      <c r="AF11" s="1">
        <f t="shared" si="10"/>
        <v>0</v>
      </c>
      <c r="AG11" s="82"/>
    </row>
    <row r="12" spans="2:33" ht="15" customHeight="1" thickTop="1">
      <c r="B12" s="31"/>
      <c r="C12" s="29">
        <v>40</v>
      </c>
      <c r="D12" s="52"/>
      <c r="E12" s="6">
        <v>1.5</v>
      </c>
      <c r="F12" s="14">
        <v>3.5</v>
      </c>
      <c r="G12" s="7">
        <f t="shared" si="0"/>
        <v>0</v>
      </c>
      <c r="H12" s="15">
        <v>16.057288951115485</v>
      </c>
      <c r="I12" s="15">
        <v>4.036972093</v>
      </c>
      <c r="J12" s="15">
        <v>7.71107029</v>
      </c>
      <c r="K12" s="14">
        <v>8.5</v>
      </c>
      <c r="L12" s="15">
        <f t="shared" si="1"/>
        <v>136.48695608448162</v>
      </c>
      <c r="M12" s="14">
        <v>3</v>
      </c>
      <c r="N12" s="15">
        <f t="shared" si="2"/>
        <v>12.110916279000001</v>
      </c>
      <c r="O12" s="14">
        <v>3</v>
      </c>
      <c r="P12" s="15">
        <f t="shared" si="3"/>
        <v>23.13321087</v>
      </c>
      <c r="Q12" s="14">
        <v>15.2</v>
      </c>
      <c r="R12" s="16">
        <f t="shared" si="4"/>
        <v>186.93108323348162</v>
      </c>
      <c r="S12" s="14"/>
      <c r="T12" s="58"/>
      <c r="U12" s="15">
        <f t="shared" si="5"/>
        <v>0</v>
      </c>
      <c r="V12" s="58"/>
      <c r="W12" s="15">
        <f t="shared" si="6"/>
        <v>0</v>
      </c>
      <c r="X12" s="58"/>
      <c r="Y12" s="15">
        <f t="shared" si="7"/>
        <v>0</v>
      </c>
      <c r="Z12" s="58"/>
      <c r="AA12" s="16">
        <f t="shared" si="8"/>
        <v>0</v>
      </c>
      <c r="AB12" s="15">
        <f t="shared" si="9"/>
        <v>0</v>
      </c>
      <c r="AC12" s="1"/>
      <c r="AD12" s="1">
        <f t="shared" si="11"/>
        <v>0</v>
      </c>
      <c r="AE12" s="1"/>
      <c r="AF12" s="1">
        <f t="shared" si="10"/>
        <v>0</v>
      </c>
      <c r="AG12" s="82"/>
    </row>
    <row r="13" spans="2:33" ht="15" customHeight="1">
      <c r="B13" s="31" t="s">
        <v>23</v>
      </c>
      <c r="C13" s="33">
        <v>80</v>
      </c>
      <c r="D13" s="53"/>
      <c r="E13" s="6">
        <v>1.5</v>
      </c>
      <c r="F13" s="17">
        <v>3.5</v>
      </c>
      <c r="G13" s="7">
        <f t="shared" si="0"/>
        <v>0</v>
      </c>
      <c r="H13" s="18">
        <v>22.292695874671914</v>
      </c>
      <c r="I13" s="18">
        <v>5.6245453880000005</v>
      </c>
      <c r="J13" s="18">
        <v>13.15417873</v>
      </c>
      <c r="K13" s="17">
        <v>8.5</v>
      </c>
      <c r="L13" s="18">
        <f t="shared" si="1"/>
        <v>189.48791493471126</v>
      </c>
      <c r="M13" s="17">
        <v>3</v>
      </c>
      <c r="N13" s="18">
        <f t="shared" si="2"/>
        <v>16.873636164</v>
      </c>
      <c r="O13" s="17">
        <v>3</v>
      </c>
      <c r="P13" s="18">
        <f t="shared" si="3"/>
        <v>39.46253619</v>
      </c>
      <c r="Q13" s="17">
        <v>19.8</v>
      </c>
      <c r="R13" s="19">
        <f t="shared" si="4"/>
        <v>265.6240872887113</v>
      </c>
      <c r="S13" s="17"/>
      <c r="T13" s="59"/>
      <c r="U13" s="18">
        <f t="shared" si="5"/>
        <v>0</v>
      </c>
      <c r="V13" s="59"/>
      <c r="W13" s="18">
        <f t="shared" si="6"/>
        <v>0</v>
      </c>
      <c r="X13" s="59"/>
      <c r="Y13" s="18">
        <f t="shared" si="7"/>
        <v>0</v>
      </c>
      <c r="Z13" s="59"/>
      <c r="AA13" s="19">
        <f t="shared" si="8"/>
        <v>0</v>
      </c>
      <c r="AB13" s="18">
        <f t="shared" si="9"/>
        <v>0</v>
      </c>
      <c r="AC13" s="1"/>
      <c r="AD13" s="1">
        <f t="shared" si="11"/>
        <v>0</v>
      </c>
      <c r="AE13" s="1"/>
      <c r="AF13" s="1">
        <f t="shared" si="10"/>
        <v>0</v>
      </c>
      <c r="AG13" s="82"/>
    </row>
    <row r="14" spans="2:33" ht="15" customHeight="1" thickBot="1">
      <c r="B14" s="35"/>
      <c r="C14" s="32">
        <v>160</v>
      </c>
      <c r="D14" s="51"/>
      <c r="E14" s="10">
        <v>1.5</v>
      </c>
      <c r="F14" s="11">
        <v>3.5</v>
      </c>
      <c r="G14" s="11">
        <f t="shared" si="0"/>
        <v>0</v>
      </c>
      <c r="H14" s="12">
        <v>33.49857036975065</v>
      </c>
      <c r="I14" s="12">
        <v>8.436818082</v>
      </c>
      <c r="J14" s="12">
        <v>21.772433760000002</v>
      </c>
      <c r="K14" s="11">
        <v>8.5</v>
      </c>
      <c r="L14" s="12">
        <f t="shared" si="1"/>
        <v>284.7378481428805</v>
      </c>
      <c r="M14" s="11">
        <v>3</v>
      </c>
      <c r="N14" s="12">
        <f t="shared" si="2"/>
        <v>25.310454246</v>
      </c>
      <c r="O14" s="11">
        <v>3</v>
      </c>
      <c r="P14" s="12">
        <f t="shared" si="3"/>
        <v>65.31730128000001</v>
      </c>
      <c r="Q14" s="11">
        <v>29.5</v>
      </c>
      <c r="R14" s="13">
        <f t="shared" si="4"/>
        <v>404.86560366888057</v>
      </c>
      <c r="S14" s="11"/>
      <c r="T14" s="57"/>
      <c r="U14" s="12">
        <f t="shared" si="5"/>
        <v>0</v>
      </c>
      <c r="V14" s="57"/>
      <c r="W14" s="12">
        <f t="shared" si="6"/>
        <v>0</v>
      </c>
      <c r="X14" s="57"/>
      <c r="Y14" s="12">
        <f t="shared" si="7"/>
        <v>0</v>
      </c>
      <c r="Z14" s="57"/>
      <c r="AA14" s="13">
        <f t="shared" si="8"/>
        <v>0</v>
      </c>
      <c r="AB14" s="12">
        <f t="shared" si="9"/>
        <v>0</v>
      </c>
      <c r="AC14" s="1"/>
      <c r="AD14" s="1">
        <f t="shared" si="11"/>
        <v>0</v>
      </c>
      <c r="AE14" s="1"/>
      <c r="AF14" s="1">
        <f t="shared" si="10"/>
        <v>0</v>
      </c>
      <c r="AG14" s="82"/>
    </row>
    <row r="15" spans="2:33" ht="15" customHeight="1" thickTop="1">
      <c r="B15" s="31"/>
      <c r="C15" s="29">
        <v>40</v>
      </c>
      <c r="D15" s="52"/>
      <c r="E15" s="6">
        <v>1.5</v>
      </c>
      <c r="F15" s="7">
        <v>3.5</v>
      </c>
      <c r="G15" s="7">
        <f t="shared" si="0"/>
        <v>0</v>
      </c>
      <c r="H15" s="15">
        <v>28.23047000951443</v>
      </c>
      <c r="I15" s="15">
        <v>10.659420695</v>
      </c>
      <c r="J15" s="15">
        <v>12.24699399</v>
      </c>
      <c r="K15" s="14">
        <v>9.1</v>
      </c>
      <c r="L15" s="15">
        <f t="shared" si="1"/>
        <v>256.8972770865813</v>
      </c>
      <c r="M15" s="14">
        <v>3</v>
      </c>
      <c r="N15" s="15">
        <f t="shared" si="2"/>
        <v>31.978262084999997</v>
      </c>
      <c r="O15" s="14">
        <v>2</v>
      </c>
      <c r="P15" s="15">
        <f t="shared" si="3"/>
        <v>24.49398798</v>
      </c>
      <c r="Q15" s="14">
        <v>35.7</v>
      </c>
      <c r="R15" s="16">
        <f t="shared" si="4"/>
        <v>349.06952715158127</v>
      </c>
      <c r="S15" s="14"/>
      <c r="T15" s="58"/>
      <c r="U15" s="15">
        <f t="shared" si="5"/>
        <v>0</v>
      </c>
      <c r="V15" s="58"/>
      <c r="W15" s="15">
        <f t="shared" si="6"/>
        <v>0</v>
      </c>
      <c r="X15" s="58"/>
      <c r="Y15" s="15">
        <f t="shared" si="7"/>
        <v>0</v>
      </c>
      <c r="Z15" s="58"/>
      <c r="AA15" s="16">
        <f t="shared" si="8"/>
        <v>0</v>
      </c>
      <c r="AB15" s="15">
        <f t="shared" si="9"/>
        <v>0</v>
      </c>
      <c r="AC15" s="1"/>
      <c r="AD15" s="1">
        <f t="shared" si="11"/>
        <v>0</v>
      </c>
      <c r="AE15" s="1"/>
      <c r="AF15" s="1">
        <f t="shared" si="10"/>
        <v>0</v>
      </c>
      <c r="AG15" s="82"/>
    </row>
    <row r="16" spans="2:33" ht="15" customHeight="1">
      <c r="B16" s="31" t="s">
        <v>24</v>
      </c>
      <c r="C16" s="33">
        <v>80</v>
      </c>
      <c r="D16" s="53"/>
      <c r="E16" s="6">
        <v>1.5</v>
      </c>
      <c r="F16" s="7">
        <v>3.5</v>
      </c>
      <c r="G16" s="7">
        <f t="shared" si="0"/>
        <v>0</v>
      </c>
      <c r="H16" s="18">
        <v>42.51684386778215</v>
      </c>
      <c r="I16" s="18">
        <v>16.011810661</v>
      </c>
      <c r="J16" s="18">
        <v>21.772433760000002</v>
      </c>
      <c r="K16" s="17">
        <v>9.1</v>
      </c>
      <c r="L16" s="18">
        <f t="shared" si="1"/>
        <v>386.90327919681755</v>
      </c>
      <c r="M16" s="17">
        <v>3</v>
      </c>
      <c r="N16" s="18">
        <f t="shared" si="2"/>
        <v>48.035431982999995</v>
      </c>
      <c r="O16" s="17">
        <v>2</v>
      </c>
      <c r="P16" s="18">
        <f t="shared" si="3"/>
        <v>43.544867520000004</v>
      </c>
      <c r="Q16" s="17">
        <v>51.2</v>
      </c>
      <c r="R16" s="19">
        <f t="shared" si="4"/>
        <v>529.6835786998176</v>
      </c>
      <c r="S16" s="17"/>
      <c r="T16" s="59"/>
      <c r="U16" s="18">
        <f t="shared" si="5"/>
        <v>0</v>
      </c>
      <c r="V16" s="59"/>
      <c r="W16" s="18">
        <f t="shared" si="6"/>
        <v>0</v>
      </c>
      <c r="X16" s="59"/>
      <c r="Y16" s="18">
        <f t="shared" si="7"/>
        <v>0</v>
      </c>
      <c r="Z16" s="59"/>
      <c r="AA16" s="19">
        <f t="shared" si="8"/>
        <v>0</v>
      </c>
      <c r="AB16" s="18">
        <f t="shared" si="9"/>
        <v>0</v>
      </c>
      <c r="AC16" s="1"/>
      <c r="AD16" s="1">
        <f t="shared" si="11"/>
        <v>0</v>
      </c>
      <c r="AE16" s="1"/>
      <c r="AF16" s="1">
        <f t="shared" si="10"/>
        <v>0</v>
      </c>
      <c r="AG16" s="82"/>
    </row>
    <row r="17" spans="2:33" ht="15" customHeight="1" thickBot="1">
      <c r="B17" s="35"/>
      <c r="C17" s="32">
        <v>160</v>
      </c>
      <c r="D17" s="51"/>
      <c r="E17" s="10">
        <v>1.5</v>
      </c>
      <c r="F17" s="11">
        <v>3.5</v>
      </c>
      <c r="G17" s="11">
        <f t="shared" si="0"/>
        <v>0</v>
      </c>
      <c r="H17" s="12">
        <v>67.41382664370077</v>
      </c>
      <c r="I17" s="12">
        <v>25.40117272</v>
      </c>
      <c r="J17" s="12">
        <v>43.544867520000004</v>
      </c>
      <c r="K17" s="11">
        <v>9.1</v>
      </c>
      <c r="L17" s="12">
        <f t="shared" si="1"/>
        <v>613.4658224576771</v>
      </c>
      <c r="M17" s="11">
        <v>3</v>
      </c>
      <c r="N17" s="12">
        <f t="shared" si="2"/>
        <v>76.20351816</v>
      </c>
      <c r="O17" s="11">
        <v>2</v>
      </c>
      <c r="P17" s="12">
        <f t="shared" si="3"/>
        <v>87.08973504000001</v>
      </c>
      <c r="Q17" s="11">
        <v>77.5</v>
      </c>
      <c r="R17" s="13">
        <f t="shared" si="4"/>
        <v>854.2590756576772</v>
      </c>
      <c r="S17" s="11"/>
      <c r="T17" s="57"/>
      <c r="U17" s="12">
        <f t="shared" si="5"/>
        <v>0</v>
      </c>
      <c r="V17" s="57"/>
      <c r="W17" s="12">
        <f t="shared" si="6"/>
        <v>0</v>
      </c>
      <c r="X17" s="57"/>
      <c r="Y17" s="12">
        <f t="shared" si="7"/>
        <v>0</v>
      </c>
      <c r="Z17" s="57"/>
      <c r="AA17" s="13">
        <f t="shared" si="8"/>
        <v>0</v>
      </c>
      <c r="AB17" s="12">
        <f t="shared" si="9"/>
        <v>0</v>
      </c>
      <c r="AC17" s="1"/>
      <c r="AD17" s="1">
        <f t="shared" si="11"/>
        <v>0</v>
      </c>
      <c r="AE17" s="1"/>
      <c r="AF17" s="1">
        <f t="shared" si="10"/>
        <v>0</v>
      </c>
      <c r="AG17" s="82"/>
    </row>
    <row r="18" spans="2:33" ht="15" customHeight="1" thickTop="1">
      <c r="B18" s="31"/>
      <c r="C18" s="29">
        <v>40</v>
      </c>
      <c r="D18" s="52"/>
      <c r="E18" s="6">
        <v>1.5</v>
      </c>
      <c r="F18" s="7">
        <v>3.5</v>
      </c>
      <c r="G18" s="7">
        <f t="shared" si="0"/>
        <v>0</v>
      </c>
      <c r="H18" s="15">
        <v>42.48708058891076</v>
      </c>
      <c r="I18" s="15">
        <v>21.31884139</v>
      </c>
      <c r="J18" s="15">
        <v>19.05087954</v>
      </c>
      <c r="K18" s="14">
        <v>9.1</v>
      </c>
      <c r="L18" s="15">
        <f t="shared" si="1"/>
        <v>386.6324333590879</v>
      </c>
      <c r="M18" s="14">
        <v>2.5</v>
      </c>
      <c r="N18" s="15">
        <f t="shared" si="2"/>
        <v>53.297103475</v>
      </c>
      <c r="O18" s="14">
        <v>2</v>
      </c>
      <c r="P18" s="15">
        <f t="shared" si="3"/>
        <v>38.10175908</v>
      </c>
      <c r="Q18" s="14">
        <v>65.3</v>
      </c>
      <c r="R18" s="16">
        <f t="shared" si="4"/>
        <v>543.331295914088</v>
      </c>
      <c r="S18" s="14"/>
      <c r="T18" s="58"/>
      <c r="U18" s="15">
        <f t="shared" si="5"/>
        <v>0</v>
      </c>
      <c r="V18" s="58"/>
      <c r="W18" s="15">
        <f t="shared" si="6"/>
        <v>0</v>
      </c>
      <c r="X18" s="58"/>
      <c r="Y18" s="15">
        <f t="shared" si="7"/>
        <v>0</v>
      </c>
      <c r="Z18" s="58"/>
      <c r="AA18" s="16">
        <f t="shared" si="8"/>
        <v>0</v>
      </c>
      <c r="AB18" s="15">
        <f t="shared" si="9"/>
        <v>0</v>
      </c>
      <c r="AC18" s="1"/>
      <c r="AD18" s="1">
        <f t="shared" si="11"/>
        <v>0</v>
      </c>
      <c r="AE18" s="1"/>
      <c r="AF18" s="1">
        <f t="shared" si="10"/>
        <v>0</v>
      </c>
      <c r="AG18" s="82"/>
    </row>
    <row r="19" spans="2:33" ht="15" customHeight="1">
      <c r="B19" s="31" t="s">
        <v>25</v>
      </c>
      <c r="C19" s="33">
        <v>80</v>
      </c>
      <c r="D19" s="53"/>
      <c r="E19" s="6">
        <v>1.5</v>
      </c>
      <c r="F19" s="7">
        <v>3.5</v>
      </c>
      <c r="G19" s="7">
        <f t="shared" si="0"/>
        <v>0</v>
      </c>
      <c r="H19" s="18">
        <v>64.58631515091862</v>
      </c>
      <c r="I19" s="18">
        <v>32.20505827</v>
      </c>
      <c r="J19" s="18">
        <v>34.47302012</v>
      </c>
      <c r="K19" s="17">
        <v>9.1</v>
      </c>
      <c r="L19" s="18">
        <f t="shared" si="1"/>
        <v>587.7354678733594</v>
      </c>
      <c r="M19" s="17">
        <v>2.5</v>
      </c>
      <c r="N19" s="18">
        <f t="shared" si="2"/>
        <v>80.512645675</v>
      </c>
      <c r="O19" s="17">
        <v>2</v>
      </c>
      <c r="P19" s="18">
        <f t="shared" si="3"/>
        <v>68.94604024</v>
      </c>
      <c r="Q19" s="17">
        <v>92.3</v>
      </c>
      <c r="R19" s="19">
        <f t="shared" si="4"/>
        <v>829.4941537883594</v>
      </c>
      <c r="S19" s="17"/>
      <c r="T19" s="59"/>
      <c r="U19" s="18">
        <f t="shared" si="5"/>
        <v>0</v>
      </c>
      <c r="V19" s="59"/>
      <c r="W19" s="18">
        <f t="shared" si="6"/>
        <v>0</v>
      </c>
      <c r="X19" s="59"/>
      <c r="Y19" s="18">
        <f t="shared" si="7"/>
        <v>0</v>
      </c>
      <c r="Z19" s="59"/>
      <c r="AA19" s="19">
        <f t="shared" si="8"/>
        <v>0</v>
      </c>
      <c r="AB19" s="18">
        <f t="shared" si="9"/>
        <v>0</v>
      </c>
      <c r="AC19" s="1"/>
      <c r="AD19" s="1">
        <f t="shared" si="11"/>
        <v>0</v>
      </c>
      <c r="AE19" s="1"/>
      <c r="AF19" s="1">
        <f t="shared" si="10"/>
        <v>0</v>
      </c>
      <c r="AG19" s="82"/>
    </row>
    <row r="20" spans="2:33" ht="15" customHeight="1" thickBot="1">
      <c r="B20" s="35"/>
      <c r="C20" s="32">
        <v>160</v>
      </c>
      <c r="D20" s="51"/>
      <c r="E20" s="10">
        <v>1.5</v>
      </c>
      <c r="F20" s="11">
        <v>3.5</v>
      </c>
      <c r="G20" s="11">
        <f t="shared" si="0"/>
        <v>0</v>
      </c>
      <c r="H20" s="12">
        <v>111.16584658464566</v>
      </c>
      <c r="I20" s="12">
        <v>55.791861510000004</v>
      </c>
      <c r="J20" s="12">
        <v>62.142154690000005</v>
      </c>
      <c r="K20" s="11">
        <v>9.1</v>
      </c>
      <c r="L20" s="12">
        <f t="shared" si="1"/>
        <v>1011.6092039202755</v>
      </c>
      <c r="M20" s="11">
        <v>2.5</v>
      </c>
      <c r="N20" s="12">
        <f t="shared" si="2"/>
        <v>139.479653775</v>
      </c>
      <c r="O20" s="11">
        <v>2</v>
      </c>
      <c r="P20" s="12">
        <f t="shared" si="3"/>
        <v>124.28430938000001</v>
      </c>
      <c r="Q20" s="11">
        <v>152</v>
      </c>
      <c r="R20" s="13">
        <f t="shared" si="4"/>
        <v>1427.3731670752754</v>
      </c>
      <c r="S20" s="11"/>
      <c r="T20" s="57"/>
      <c r="U20" s="12">
        <f t="shared" si="5"/>
        <v>0</v>
      </c>
      <c r="V20" s="57"/>
      <c r="W20" s="12">
        <f t="shared" si="6"/>
        <v>0</v>
      </c>
      <c r="X20" s="57"/>
      <c r="Y20" s="12">
        <f t="shared" si="7"/>
        <v>0</v>
      </c>
      <c r="Z20" s="57"/>
      <c r="AA20" s="13">
        <f t="shared" si="8"/>
        <v>0</v>
      </c>
      <c r="AB20" s="12">
        <f t="shared" si="9"/>
        <v>0</v>
      </c>
      <c r="AC20" s="1"/>
      <c r="AD20" s="1">
        <f t="shared" si="11"/>
        <v>0</v>
      </c>
      <c r="AE20" s="1"/>
      <c r="AF20" s="1">
        <f t="shared" si="10"/>
        <v>0</v>
      </c>
      <c r="AG20" s="82"/>
    </row>
    <row r="21" spans="2:33" ht="15" customHeight="1" thickTop="1">
      <c r="B21" s="31"/>
      <c r="C21" s="29">
        <v>40</v>
      </c>
      <c r="D21" s="52"/>
      <c r="E21" s="6">
        <v>1.5</v>
      </c>
      <c r="F21" s="14">
        <v>3</v>
      </c>
      <c r="G21" s="7">
        <f t="shared" si="0"/>
        <v>0</v>
      </c>
      <c r="H21" s="15">
        <v>60.27063971456692</v>
      </c>
      <c r="I21" s="15">
        <v>38.10175908</v>
      </c>
      <c r="J21" s="15">
        <v>27.2155422</v>
      </c>
      <c r="K21" s="14">
        <v>10.7</v>
      </c>
      <c r="L21" s="15">
        <f t="shared" si="1"/>
        <v>644.895844945866</v>
      </c>
      <c r="M21" s="14">
        <v>2.5</v>
      </c>
      <c r="N21" s="15">
        <f t="shared" si="2"/>
        <v>95.2543977</v>
      </c>
      <c r="O21" s="14">
        <v>2</v>
      </c>
      <c r="P21" s="15">
        <f t="shared" si="3"/>
        <v>54.4310844</v>
      </c>
      <c r="Q21" s="14">
        <v>111</v>
      </c>
      <c r="R21" s="16">
        <f t="shared" si="4"/>
        <v>905.581327045866</v>
      </c>
      <c r="S21" s="14"/>
      <c r="T21" s="58"/>
      <c r="U21" s="15">
        <f t="shared" si="5"/>
        <v>0</v>
      </c>
      <c r="V21" s="58"/>
      <c r="W21" s="15">
        <f t="shared" si="6"/>
        <v>0</v>
      </c>
      <c r="X21" s="58"/>
      <c r="Y21" s="15">
        <f t="shared" si="7"/>
        <v>0</v>
      </c>
      <c r="Z21" s="58"/>
      <c r="AA21" s="16">
        <f t="shared" si="8"/>
        <v>0</v>
      </c>
      <c r="AB21" s="15">
        <f t="shared" si="9"/>
        <v>0</v>
      </c>
      <c r="AC21" s="1"/>
      <c r="AD21" s="1">
        <f t="shared" si="11"/>
        <v>0</v>
      </c>
      <c r="AE21" s="1"/>
      <c r="AF21" s="1">
        <f t="shared" si="10"/>
        <v>0</v>
      </c>
      <c r="AG21" s="82"/>
    </row>
    <row r="22" spans="2:33" ht="15" customHeight="1">
      <c r="B22" s="31" t="s">
        <v>26</v>
      </c>
      <c r="C22" s="33">
        <v>80</v>
      </c>
      <c r="D22" s="53"/>
      <c r="E22" s="6">
        <v>1.5</v>
      </c>
      <c r="F22" s="17">
        <v>3</v>
      </c>
      <c r="G22" s="7">
        <f t="shared" si="0"/>
        <v>0</v>
      </c>
      <c r="H22" s="18">
        <v>81.40256771325458</v>
      </c>
      <c r="I22" s="18">
        <v>50.80234544</v>
      </c>
      <c r="J22" s="18">
        <v>49.895160700000005</v>
      </c>
      <c r="K22" s="17">
        <v>10.7</v>
      </c>
      <c r="L22" s="18">
        <f t="shared" si="1"/>
        <v>871.007474531824</v>
      </c>
      <c r="M22" s="17">
        <v>2.5</v>
      </c>
      <c r="N22" s="18">
        <f t="shared" si="2"/>
        <v>127.00586360000001</v>
      </c>
      <c r="O22" s="17">
        <v>2</v>
      </c>
      <c r="P22" s="18">
        <f t="shared" si="3"/>
        <v>99.79032140000001</v>
      </c>
      <c r="Q22" s="17">
        <v>144</v>
      </c>
      <c r="R22" s="19">
        <f t="shared" si="4"/>
        <v>1241.803659531824</v>
      </c>
      <c r="S22" s="17"/>
      <c r="T22" s="59"/>
      <c r="U22" s="18">
        <f t="shared" si="5"/>
        <v>0</v>
      </c>
      <c r="V22" s="59"/>
      <c r="W22" s="18">
        <f t="shared" si="6"/>
        <v>0</v>
      </c>
      <c r="X22" s="59"/>
      <c r="Y22" s="18">
        <f t="shared" si="7"/>
        <v>0</v>
      </c>
      <c r="Z22" s="59"/>
      <c r="AA22" s="19">
        <f t="shared" si="8"/>
        <v>0</v>
      </c>
      <c r="AB22" s="18">
        <f t="shared" si="9"/>
        <v>0</v>
      </c>
      <c r="AC22" s="1"/>
      <c r="AD22" s="1">
        <f t="shared" si="11"/>
        <v>0</v>
      </c>
      <c r="AE22" s="1"/>
      <c r="AF22" s="1">
        <f t="shared" si="10"/>
        <v>0</v>
      </c>
      <c r="AG22" s="82"/>
    </row>
    <row r="23" spans="2:33" ht="15" customHeight="1" thickBot="1">
      <c r="B23" s="35"/>
      <c r="C23" s="32">
        <v>160</v>
      </c>
      <c r="D23" s="51"/>
      <c r="E23" s="10">
        <v>1.5</v>
      </c>
      <c r="F23" s="11">
        <v>3</v>
      </c>
      <c r="G23" s="11">
        <f t="shared" si="0"/>
        <v>0</v>
      </c>
      <c r="H23" s="12">
        <v>172.18056827099738</v>
      </c>
      <c r="I23" s="12">
        <v>107.95498406</v>
      </c>
      <c r="J23" s="12">
        <v>102.05828325</v>
      </c>
      <c r="K23" s="11">
        <v>10.7</v>
      </c>
      <c r="L23" s="12">
        <f t="shared" si="1"/>
        <v>1842.332080499672</v>
      </c>
      <c r="M23" s="11">
        <v>2.5</v>
      </c>
      <c r="N23" s="12">
        <f t="shared" si="2"/>
        <v>269.88746015</v>
      </c>
      <c r="O23" s="11">
        <v>2</v>
      </c>
      <c r="P23" s="12">
        <f t="shared" si="3"/>
        <v>204.1165665</v>
      </c>
      <c r="Q23" s="11">
        <v>276</v>
      </c>
      <c r="R23" s="13">
        <f t="shared" si="4"/>
        <v>2592.336107149672</v>
      </c>
      <c r="S23" s="11"/>
      <c r="T23" s="57"/>
      <c r="U23" s="12">
        <f t="shared" si="5"/>
        <v>0</v>
      </c>
      <c r="V23" s="57"/>
      <c r="W23" s="12">
        <f t="shared" si="6"/>
        <v>0</v>
      </c>
      <c r="X23" s="57"/>
      <c r="Y23" s="12">
        <f t="shared" si="7"/>
        <v>0</v>
      </c>
      <c r="Z23" s="57"/>
      <c r="AA23" s="13">
        <f t="shared" si="8"/>
        <v>0</v>
      </c>
      <c r="AB23" s="12">
        <f t="shared" si="9"/>
        <v>0</v>
      </c>
      <c r="AC23" s="1"/>
      <c r="AD23" s="1">
        <f t="shared" si="11"/>
        <v>0</v>
      </c>
      <c r="AE23" s="1"/>
      <c r="AF23" s="1">
        <f t="shared" si="10"/>
        <v>0</v>
      </c>
      <c r="AG23" s="82"/>
    </row>
    <row r="24" spans="2:33" ht="15" customHeight="1" thickTop="1">
      <c r="B24" s="31"/>
      <c r="C24" s="29" t="s">
        <v>27</v>
      </c>
      <c r="D24" s="52"/>
      <c r="E24" s="6">
        <v>1.5</v>
      </c>
      <c r="F24" s="14">
        <v>3</v>
      </c>
      <c r="G24" s="7">
        <f t="shared" si="0"/>
        <v>0</v>
      </c>
      <c r="H24" s="15">
        <v>73.81293160104987</v>
      </c>
      <c r="I24" s="15">
        <v>55.791861510000004</v>
      </c>
      <c r="J24" s="15">
        <v>39.916128560000004</v>
      </c>
      <c r="K24" s="14">
        <v>10.7</v>
      </c>
      <c r="L24" s="15">
        <f t="shared" si="1"/>
        <v>789.7983681312336</v>
      </c>
      <c r="M24" s="14">
        <v>2</v>
      </c>
      <c r="N24" s="15">
        <f t="shared" si="2"/>
        <v>111.58372302000001</v>
      </c>
      <c r="O24" s="14">
        <v>2</v>
      </c>
      <c r="P24" s="15">
        <f t="shared" si="3"/>
        <v>79.83225712000001</v>
      </c>
      <c r="Q24" s="14">
        <v>162</v>
      </c>
      <c r="R24" s="16">
        <f t="shared" si="4"/>
        <v>1143.2143482712336</v>
      </c>
      <c r="S24" s="14"/>
      <c r="T24" s="58"/>
      <c r="U24" s="15">
        <f t="shared" si="5"/>
        <v>0</v>
      </c>
      <c r="V24" s="58"/>
      <c r="W24" s="15">
        <f t="shared" si="6"/>
        <v>0</v>
      </c>
      <c r="X24" s="58"/>
      <c r="Y24" s="15">
        <f t="shared" si="7"/>
        <v>0</v>
      </c>
      <c r="Z24" s="58"/>
      <c r="AA24" s="16">
        <f t="shared" si="8"/>
        <v>0</v>
      </c>
      <c r="AB24" s="15">
        <f t="shared" si="9"/>
        <v>0</v>
      </c>
      <c r="AC24" s="1"/>
      <c r="AD24" s="1">
        <f t="shared" si="11"/>
        <v>0</v>
      </c>
      <c r="AE24" s="1"/>
      <c r="AF24" s="1">
        <f t="shared" si="10"/>
        <v>0</v>
      </c>
      <c r="AG24" s="82"/>
    </row>
    <row r="25" spans="2:33" ht="15" customHeight="1">
      <c r="B25" s="31" t="s">
        <v>28</v>
      </c>
      <c r="C25" s="33" t="s">
        <v>29</v>
      </c>
      <c r="D25" s="53"/>
      <c r="E25" s="6">
        <v>1.5</v>
      </c>
      <c r="F25" s="17">
        <v>3</v>
      </c>
      <c r="G25" s="7">
        <f t="shared" si="0"/>
        <v>0</v>
      </c>
      <c r="H25" s="18">
        <v>97.32592190944882</v>
      </c>
      <c r="I25" s="18">
        <v>73.48196394</v>
      </c>
      <c r="J25" s="18">
        <v>73.93555631000001</v>
      </c>
      <c r="K25" s="17">
        <v>10.7</v>
      </c>
      <c r="L25" s="18">
        <f t="shared" si="1"/>
        <v>1041.3873644311022</v>
      </c>
      <c r="M25" s="17">
        <v>2</v>
      </c>
      <c r="N25" s="18">
        <f t="shared" si="2"/>
        <v>146.96392788</v>
      </c>
      <c r="O25" s="17">
        <v>2</v>
      </c>
      <c r="P25" s="18">
        <f t="shared" si="3"/>
        <v>147.87111262000002</v>
      </c>
      <c r="Q25" s="17">
        <v>205</v>
      </c>
      <c r="R25" s="19">
        <f t="shared" si="4"/>
        <v>1541.2224049311023</v>
      </c>
      <c r="S25" s="17"/>
      <c r="T25" s="59"/>
      <c r="U25" s="18">
        <f t="shared" si="5"/>
        <v>0</v>
      </c>
      <c r="V25" s="59"/>
      <c r="W25" s="18">
        <f t="shared" si="6"/>
        <v>0</v>
      </c>
      <c r="X25" s="59"/>
      <c r="Y25" s="18">
        <f t="shared" si="7"/>
        <v>0</v>
      </c>
      <c r="Z25" s="59"/>
      <c r="AA25" s="19">
        <f t="shared" si="8"/>
        <v>0</v>
      </c>
      <c r="AB25" s="18">
        <f t="shared" si="9"/>
        <v>0</v>
      </c>
      <c r="AC25" s="1"/>
      <c r="AD25" s="1">
        <f t="shared" si="11"/>
        <v>0</v>
      </c>
      <c r="AE25" s="1"/>
      <c r="AF25" s="1">
        <f t="shared" si="10"/>
        <v>0</v>
      </c>
      <c r="AG25" s="82"/>
    </row>
    <row r="26" spans="2:33" ht="15" customHeight="1" thickBot="1">
      <c r="B26" s="35"/>
      <c r="C26" s="32">
        <v>160</v>
      </c>
      <c r="D26" s="51"/>
      <c r="E26" s="10">
        <v>1.5</v>
      </c>
      <c r="F26" s="11">
        <v>3</v>
      </c>
      <c r="G26" s="11">
        <f t="shared" si="0"/>
        <v>0</v>
      </c>
      <c r="H26" s="12">
        <v>238.5526801541995</v>
      </c>
      <c r="I26" s="12">
        <v>180.07617089000001</v>
      </c>
      <c r="J26" s="12">
        <v>123.37712464</v>
      </c>
      <c r="K26" s="11">
        <v>10.7</v>
      </c>
      <c r="L26" s="12">
        <f t="shared" si="1"/>
        <v>2552.5136776499344</v>
      </c>
      <c r="M26" s="11">
        <v>2</v>
      </c>
      <c r="N26" s="12">
        <f t="shared" si="2"/>
        <v>360.15234178000003</v>
      </c>
      <c r="O26" s="11">
        <v>1</v>
      </c>
      <c r="P26" s="12">
        <f t="shared" si="3"/>
        <v>123.37712464</v>
      </c>
      <c r="Q26" s="11">
        <v>449</v>
      </c>
      <c r="R26" s="13">
        <f t="shared" si="4"/>
        <v>3485.0431440699344</v>
      </c>
      <c r="S26" s="11"/>
      <c r="T26" s="57"/>
      <c r="U26" s="12">
        <f t="shared" si="5"/>
        <v>0</v>
      </c>
      <c r="V26" s="57"/>
      <c r="W26" s="12">
        <f t="shared" si="6"/>
        <v>0</v>
      </c>
      <c r="X26" s="57"/>
      <c r="Y26" s="12">
        <f t="shared" si="7"/>
        <v>0</v>
      </c>
      <c r="Z26" s="57"/>
      <c r="AA26" s="13">
        <f t="shared" si="8"/>
        <v>0</v>
      </c>
      <c r="AB26" s="12">
        <f t="shared" si="9"/>
        <v>0</v>
      </c>
      <c r="AC26" s="1"/>
      <c r="AD26" s="1">
        <f t="shared" si="11"/>
        <v>0</v>
      </c>
      <c r="AE26" s="1"/>
      <c r="AF26" s="1">
        <f t="shared" si="10"/>
        <v>0</v>
      </c>
      <c r="AG26" s="82"/>
    </row>
    <row r="27" spans="2:33" ht="15" customHeight="1" thickTop="1">
      <c r="B27" s="31"/>
      <c r="C27" s="29" t="s">
        <v>27</v>
      </c>
      <c r="D27" s="52"/>
      <c r="E27" s="6">
        <v>1.5</v>
      </c>
      <c r="F27" s="7">
        <v>2.5</v>
      </c>
      <c r="G27" s="7">
        <f t="shared" si="0"/>
        <v>0</v>
      </c>
      <c r="H27" s="15">
        <v>81.25375131889764</v>
      </c>
      <c r="I27" s="15">
        <v>71.66759446</v>
      </c>
      <c r="J27" s="15">
        <v>58.9670081</v>
      </c>
      <c r="K27" s="14">
        <v>10.7</v>
      </c>
      <c r="L27" s="15">
        <f t="shared" si="1"/>
        <v>869.4151391122047</v>
      </c>
      <c r="M27" s="14">
        <v>2</v>
      </c>
      <c r="N27" s="15">
        <f t="shared" si="2"/>
        <v>143.33518892</v>
      </c>
      <c r="O27" s="14">
        <v>1</v>
      </c>
      <c r="P27" s="15">
        <f t="shared" si="3"/>
        <v>58.9670081</v>
      </c>
      <c r="Q27" s="14">
        <v>194</v>
      </c>
      <c r="R27" s="16">
        <f t="shared" si="4"/>
        <v>1265.7173361322045</v>
      </c>
      <c r="S27" s="14"/>
      <c r="T27" s="58"/>
      <c r="U27" s="15">
        <f t="shared" si="5"/>
        <v>0</v>
      </c>
      <c r="V27" s="58"/>
      <c r="W27" s="15">
        <f t="shared" si="6"/>
        <v>0</v>
      </c>
      <c r="X27" s="58"/>
      <c r="Y27" s="15">
        <f t="shared" si="7"/>
        <v>0</v>
      </c>
      <c r="Z27" s="58"/>
      <c r="AA27" s="16">
        <f t="shared" si="8"/>
        <v>0</v>
      </c>
      <c r="AB27" s="15">
        <f t="shared" si="9"/>
        <v>0</v>
      </c>
      <c r="AC27" s="1"/>
      <c r="AD27" s="1">
        <f t="shared" si="11"/>
        <v>0</v>
      </c>
      <c r="AE27" s="1"/>
      <c r="AF27" s="1">
        <f t="shared" si="10"/>
        <v>0</v>
      </c>
      <c r="AG27" s="82"/>
    </row>
    <row r="28" spans="2:33" ht="15" customHeight="1">
      <c r="B28" s="31" t="s">
        <v>30</v>
      </c>
      <c r="C28" s="33" t="s">
        <v>29</v>
      </c>
      <c r="D28" s="53"/>
      <c r="E28" s="6">
        <v>1.5</v>
      </c>
      <c r="F28" s="7">
        <v>2.5</v>
      </c>
      <c r="G28" s="7">
        <f t="shared" si="0"/>
        <v>0</v>
      </c>
      <c r="H28" s="18">
        <v>107.29662033136482</v>
      </c>
      <c r="I28" s="18">
        <v>94.34721296000001</v>
      </c>
      <c r="J28" s="18">
        <v>98.42954429000001</v>
      </c>
      <c r="K28" s="17">
        <v>10.7</v>
      </c>
      <c r="L28" s="18">
        <f t="shared" si="1"/>
        <v>1148.0738375456035</v>
      </c>
      <c r="M28" s="17">
        <v>2</v>
      </c>
      <c r="N28" s="18">
        <f t="shared" si="2"/>
        <v>188.69442592000001</v>
      </c>
      <c r="O28" s="17">
        <v>1</v>
      </c>
      <c r="P28" s="18">
        <f t="shared" si="3"/>
        <v>98.42954429000001</v>
      </c>
      <c r="Q28" s="17">
        <v>249</v>
      </c>
      <c r="R28" s="19">
        <f t="shared" si="4"/>
        <v>1684.1978077556034</v>
      </c>
      <c r="S28" s="17"/>
      <c r="T28" s="59"/>
      <c r="U28" s="18">
        <f t="shared" si="5"/>
        <v>0</v>
      </c>
      <c r="V28" s="59"/>
      <c r="W28" s="18">
        <f t="shared" si="6"/>
        <v>0</v>
      </c>
      <c r="X28" s="59"/>
      <c r="Y28" s="18">
        <f t="shared" si="7"/>
        <v>0</v>
      </c>
      <c r="Z28" s="59"/>
      <c r="AA28" s="19">
        <f t="shared" si="8"/>
        <v>0</v>
      </c>
      <c r="AB28" s="18">
        <f t="shared" si="9"/>
        <v>0</v>
      </c>
      <c r="AC28" s="1"/>
      <c r="AD28" s="1">
        <f t="shared" si="11"/>
        <v>0</v>
      </c>
      <c r="AE28" s="1"/>
      <c r="AF28" s="1">
        <f t="shared" si="10"/>
        <v>0</v>
      </c>
      <c r="AG28" s="82"/>
    </row>
    <row r="29" spans="2:33" ht="15" customHeight="1" thickBot="1">
      <c r="B29" s="35"/>
      <c r="C29" s="32">
        <v>160</v>
      </c>
      <c r="D29" s="51"/>
      <c r="E29" s="6">
        <v>1.5</v>
      </c>
      <c r="F29" s="11">
        <v>2.5</v>
      </c>
      <c r="G29" s="11">
        <f t="shared" si="0"/>
        <v>0</v>
      </c>
      <c r="H29" s="12">
        <v>281.4118017290026</v>
      </c>
      <c r="I29" s="12">
        <v>247.66143402</v>
      </c>
      <c r="J29" s="12">
        <v>184.15850222</v>
      </c>
      <c r="K29" s="11">
        <v>10.7</v>
      </c>
      <c r="L29" s="12">
        <f t="shared" si="1"/>
        <v>3011.106278500328</v>
      </c>
      <c r="M29" s="11">
        <v>2</v>
      </c>
      <c r="N29" s="12">
        <f t="shared" si="2"/>
        <v>495.32286804</v>
      </c>
      <c r="O29" s="11">
        <v>1</v>
      </c>
      <c r="P29" s="12">
        <f t="shared" si="3"/>
        <v>184.15850222</v>
      </c>
      <c r="Q29" s="11"/>
      <c r="R29" s="13">
        <f t="shared" si="4"/>
        <v>3690.5876487603277</v>
      </c>
      <c r="S29" s="11"/>
      <c r="T29" s="57"/>
      <c r="U29" s="12">
        <f t="shared" si="5"/>
        <v>0</v>
      </c>
      <c r="V29" s="57"/>
      <c r="W29" s="12">
        <f t="shared" si="6"/>
        <v>0</v>
      </c>
      <c r="X29" s="57"/>
      <c r="Y29" s="12">
        <f t="shared" si="7"/>
        <v>0</v>
      </c>
      <c r="Z29" s="57"/>
      <c r="AA29" s="13">
        <f t="shared" si="8"/>
        <v>0</v>
      </c>
      <c r="AB29" s="12">
        <f t="shared" si="9"/>
        <v>0</v>
      </c>
      <c r="AC29" s="1"/>
      <c r="AD29" s="1">
        <f t="shared" si="11"/>
        <v>0</v>
      </c>
      <c r="AE29" s="1"/>
      <c r="AF29" s="1">
        <f t="shared" si="10"/>
        <v>0</v>
      </c>
      <c r="AG29" s="82"/>
    </row>
    <row r="30" spans="2:33" ht="15" customHeight="1" thickTop="1">
      <c r="B30" s="31"/>
      <c r="C30" s="29" t="s">
        <v>27</v>
      </c>
      <c r="D30" s="52"/>
      <c r="E30" s="20">
        <v>2</v>
      </c>
      <c r="F30" s="7">
        <v>2.5</v>
      </c>
      <c r="G30" s="7">
        <f t="shared" si="0"/>
        <v>0</v>
      </c>
      <c r="H30" s="15">
        <v>93.15906286745405</v>
      </c>
      <c r="I30" s="15">
        <v>94.34721296000001</v>
      </c>
      <c r="J30" s="15">
        <v>64.41011654</v>
      </c>
      <c r="K30" s="14">
        <v>10.7</v>
      </c>
      <c r="L30" s="15">
        <f t="shared" si="1"/>
        <v>996.8019726817583</v>
      </c>
      <c r="M30" s="14">
        <v>2</v>
      </c>
      <c r="N30" s="15">
        <f t="shared" si="2"/>
        <v>188.69442592000001</v>
      </c>
      <c r="O30" s="14">
        <v>1</v>
      </c>
      <c r="P30" s="15">
        <f t="shared" si="3"/>
        <v>64.41011654</v>
      </c>
      <c r="Q30" s="14">
        <v>246</v>
      </c>
      <c r="R30" s="16">
        <f t="shared" si="4"/>
        <v>1495.9065151417583</v>
      </c>
      <c r="S30" s="14"/>
      <c r="T30" s="58"/>
      <c r="U30" s="15">
        <f t="shared" si="5"/>
        <v>0</v>
      </c>
      <c r="V30" s="58"/>
      <c r="W30" s="15">
        <f t="shared" si="6"/>
        <v>0</v>
      </c>
      <c r="X30" s="58"/>
      <c r="Y30" s="15">
        <f t="shared" si="7"/>
        <v>0</v>
      </c>
      <c r="Z30" s="58"/>
      <c r="AA30" s="16">
        <f t="shared" si="8"/>
        <v>0</v>
      </c>
      <c r="AB30" s="15">
        <f t="shared" si="9"/>
        <v>0</v>
      </c>
      <c r="AC30" s="1"/>
      <c r="AD30" s="1">
        <f t="shared" si="11"/>
        <v>0</v>
      </c>
      <c r="AE30" s="1"/>
      <c r="AF30" s="1">
        <f t="shared" si="10"/>
        <v>0</v>
      </c>
      <c r="AG30" s="82"/>
    </row>
    <row r="31" spans="2:33" ht="15" customHeight="1">
      <c r="B31" s="31" t="s">
        <v>31</v>
      </c>
      <c r="C31" s="33" t="s">
        <v>29</v>
      </c>
      <c r="D31" s="53"/>
      <c r="E31" s="21">
        <v>2</v>
      </c>
      <c r="F31" s="7">
        <v>2.5</v>
      </c>
      <c r="G31" s="7">
        <f t="shared" si="0"/>
        <v>0</v>
      </c>
      <c r="H31" s="18">
        <v>123.21997452755905</v>
      </c>
      <c r="I31" s="18">
        <v>123.83071701</v>
      </c>
      <c r="J31" s="18">
        <v>130.63460256000002</v>
      </c>
      <c r="K31" s="17">
        <v>10.7</v>
      </c>
      <c r="L31" s="18">
        <f t="shared" si="1"/>
        <v>1318.4537274448817</v>
      </c>
      <c r="M31" s="17">
        <v>2</v>
      </c>
      <c r="N31" s="18">
        <f t="shared" si="2"/>
        <v>247.66143402</v>
      </c>
      <c r="O31" s="17">
        <v>1</v>
      </c>
      <c r="P31" s="18">
        <f t="shared" si="3"/>
        <v>130.63460256000002</v>
      </c>
      <c r="Q31" s="17">
        <v>315</v>
      </c>
      <c r="R31" s="19">
        <f t="shared" si="4"/>
        <v>2011.7497640248816</v>
      </c>
      <c r="S31" s="17"/>
      <c r="T31" s="59"/>
      <c r="U31" s="18">
        <f t="shared" si="5"/>
        <v>0</v>
      </c>
      <c r="V31" s="59"/>
      <c r="W31" s="18">
        <f t="shared" si="6"/>
        <v>0</v>
      </c>
      <c r="X31" s="59"/>
      <c r="Y31" s="18">
        <f t="shared" si="7"/>
        <v>0</v>
      </c>
      <c r="Z31" s="59"/>
      <c r="AA31" s="19">
        <f t="shared" si="8"/>
        <v>0</v>
      </c>
      <c r="AB31" s="18">
        <f t="shared" si="9"/>
        <v>0</v>
      </c>
      <c r="AC31" s="1"/>
      <c r="AD31" s="1">
        <f t="shared" si="11"/>
        <v>0</v>
      </c>
      <c r="AE31" s="1"/>
      <c r="AF31" s="1">
        <f t="shared" si="10"/>
        <v>0</v>
      </c>
      <c r="AG31" s="82"/>
    </row>
    <row r="32" spans="2:33" ht="15" customHeight="1" thickBot="1">
      <c r="B32" s="35"/>
      <c r="C32" s="32">
        <v>160</v>
      </c>
      <c r="D32" s="51"/>
      <c r="E32" s="10">
        <v>2</v>
      </c>
      <c r="F32" s="11">
        <v>2.5</v>
      </c>
      <c r="G32" s="11">
        <f t="shared" si="0"/>
        <v>0</v>
      </c>
      <c r="H32" s="12">
        <v>364.7489825688976</v>
      </c>
      <c r="I32" s="12">
        <v>366.95622733</v>
      </c>
      <c r="J32" s="12">
        <v>261.72279749</v>
      </c>
      <c r="K32" s="11">
        <v>10.7</v>
      </c>
      <c r="L32" s="12">
        <f t="shared" si="1"/>
        <v>3902.814113487204</v>
      </c>
      <c r="M32" s="11">
        <v>2</v>
      </c>
      <c r="N32" s="12">
        <f t="shared" si="2"/>
        <v>733.91245466</v>
      </c>
      <c r="O32" s="11">
        <v>1</v>
      </c>
      <c r="P32" s="12">
        <f t="shared" si="3"/>
        <v>261.72279749</v>
      </c>
      <c r="Q32" s="11"/>
      <c r="R32" s="13">
        <f t="shared" si="4"/>
        <v>4898.449365637203</v>
      </c>
      <c r="S32" s="11"/>
      <c r="T32" s="57"/>
      <c r="U32" s="12">
        <f t="shared" si="5"/>
        <v>0</v>
      </c>
      <c r="V32" s="57"/>
      <c r="W32" s="12">
        <f t="shared" si="6"/>
        <v>0</v>
      </c>
      <c r="X32" s="57"/>
      <c r="Y32" s="12">
        <f t="shared" si="7"/>
        <v>0</v>
      </c>
      <c r="Z32" s="57"/>
      <c r="AA32" s="13">
        <f t="shared" si="8"/>
        <v>0</v>
      </c>
      <c r="AB32" s="12">
        <f t="shared" si="9"/>
        <v>0</v>
      </c>
      <c r="AC32" s="1"/>
      <c r="AD32" s="1">
        <f t="shared" si="11"/>
        <v>0</v>
      </c>
      <c r="AE32" s="1"/>
      <c r="AF32" s="1">
        <f t="shared" si="10"/>
        <v>0</v>
      </c>
      <c r="AG32" s="82"/>
    </row>
    <row r="33" spans="2:33" ht="15" customHeight="1" thickTop="1">
      <c r="B33" s="91" t="s">
        <v>32</v>
      </c>
      <c r="C33" s="29" t="s">
        <v>27</v>
      </c>
      <c r="D33" s="52"/>
      <c r="E33" s="20">
        <v>2</v>
      </c>
      <c r="F33" s="14">
        <v>2</v>
      </c>
      <c r="G33" s="7">
        <f t="shared" si="0"/>
        <v>0</v>
      </c>
      <c r="H33" s="15">
        <v>105.06437441601048</v>
      </c>
      <c r="I33" s="15">
        <v>119.29479331</v>
      </c>
      <c r="J33" s="15">
        <v>72.57477920000001</v>
      </c>
      <c r="K33" s="14">
        <v>10.7</v>
      </c>
      <c r="L33" s="15">
        <f t="shared" si="1"/>
        <v>1124.1888062513121</v>
      </c>
      <c r="M33" s="14">
        <v>1.5</v>
      </c>
      <c r="N33" s="15">
        <f t="shared" si="2"/>
        <v>178.942189965</v>
      </c>
      <c r="O33" s="14">
        <v>1</v>
      </c>
      <c r="P33" s="15">
        <f t="shared" si="3"/>
        <v>72.57477920000001</v>
      </c>
      <c r="Q33" s="14">
        <v>315</v>
      </c>
      <c r="R33" s="16">
        <f t="shared" si="4"/>
        <v>1690.7057754163122</v>
      </c>
      <c r="S33" s="14"/>
      <c r="T33" s="58"/>
      <c r="U33" s="15">
        <f t="shared" si="5"/>
        <v>0</v>
      </c>
      <c r="V33" s="58"/>
      <c r="W33" s="15">
        <f t="shared" si="6"/>
        <v>0</v>
      </c>
      <c r="X33" s="58"/>
      <c r="Y33" s="15">
        <f t="shared" si="7"/>
        <v>0</v>
      </c>
      <c r="Z33" s="58"/>
      <c r="AA33" s="16">
        <f t="shared" si="8"/>
        <v>0</v>
      </c>
      <c r="AB33" s="15">
        <f t="shared" si="9"/>
        <v>0</v>
      </c>
      <c r="AC33" s="1"/>
      <c r="AD33" s="1">
        <f t="shared" si="11"/>
        <v>0</v>
      </c>
      <c r="AE33" s="1"/>
      <c r="AF33" s="1">
        <f t="shared" si="10"/>
        <v>0</v>
      </c>
      <c r="AG33" s="82"/>
    </row>
    <row r="34" spans="2:33" ht="15" customHeight="1" thickBot="1">
      <c r="B34" s="92"/>
      <c r="C34" s="60" t="s">
        <v>29</v>
      </c>
      <c r="D34" s="61"/>
      <c r="E34" s="62">
        <v>2</v>
      </c>
      <c r="F34" s="63">
        <v>2</v>
      </c>
      <c r="G34" s="14">
        <f t="shared" si="0"/>
        <v>0</v>
      </c>
      <c r="H34" s="64">
        <v>139.14332872375326</v>
      </c>
      <c r="I34" s="64">
        <v>157.39655239</v>
      </c>
      <c r="J34" s="64">
        <v>161.02529135</v>
      </c>
      <c r="K34" s="63">
        <v>10.7</v>
      </c>
      <c r="L34" s="64">
        <f t="shared" si="1"/>
        <v>1488.8336173441598</v>
      </c>
      <c r="M34" s="63">
        <v>1.5</v>
      </c>
      <c r="N34" s="64">
        <f t="shared" si="2"/>
        <v>236.09482858500002</v>
      </c>
      <c r="O34" s="63">
        <v>1</v>
      </c>
      <c r="P34" s="64">
        <f t="shared" si="3"/>
        <v>161.02529135</v>
      </c>
      <c r="Q34" s="63">
        <v>403</v>
      </c>
      <c r="R34" s="65">
        <f t="shared" si="4"/>
        <v>2288.95373727916</v>
      </c>
      <c r="S34" s="63"/>
      <c r="T34" s="66"/>
      <c r="U34" s="64">
        <f t="shared" si="5"/>
        <v>0</v>
      </c>
      <c r="V34" s="66"/>
      <c r="W34" s="64">
        <f t="shared" si="6"/>
        <v>0</v>
      </c>
      <c r="X34" s="66"/>
      <c r="Y34" s="64">
        <f t="shared" si="7"/>
        <v>0</v>
      </c>
      <c r="Z34" s="66"/>
      <c r="AA34" s="65">
        <f t="shared" si="8"/>
        <v>0</v>
      </c>
      <c r="AB34" s="64">
        <f t="shared" si="9"/>
        <v>0</v>
      </c>
      <c r="AC34" s="1"/>
      <c r="AD34" s="1">
        <f t="shared" si="11"/>
        <v>0</v>
      </c>
      <c r="AE34" s="1"/>
      <c r="AF34" s="1">
        <f t="shared" si="10"/>
        <v>0</v>
      </c>
      <c r="AG34" s="82"/>
    </row>
    <row r="35" spans="2:33" ht="15" customHeight="1" thickTop="1">
      <c r="B35" s="91" t="s">
        <v>33</v>
      </c>
      <c r="C35" s="67" t="s">
        <v>27</v>
      </c>
      <c r="D35" s="68"/>
      <c r="E35" s="20">
        <v>3</v>
      </c>
      <c r="F35" s="69">
        <v>2</v>
      </c>
      <c r="G35" s="70">
        <f t="shared" si="0"/>
        <v>0</v>
      </c>
      <c r="H35" s="71">
        <v>116.96968596456692</v>
      </c>
      <c r="I35" s="71">
        <v>146.51033551</v>
      </c>
      <c r="J35" s="71">
        <v>88.90410452</v>
      </c>
      <c r="K35" s="69">
        <v>10.7</v>
      </c>
      <c r="L35" s="71">
        <f t="shared" si="1"/>
        <v>1251.575639820866</v>
      </c>
      <c r="M35" s="69">
        <v>1.5</v>
      </c>
      <c r="N35" s="71">
        <f t="shared" si="2"/>
        <v>219.765503265</v>
      </c>
      <c r="O35" s="69">
        <v>1</v>
      </c>
      <c r="P35" s="71">
        <f t="shared" si="3"/>
        <v>88.90410452</v>
      </c>
      <c r="Q35" s="69">
        <v>393</v>
      </c>
      <c r="R35" s="72">
        <f t="shared" si="4"/>
        <v>1953.2452476058659</v>
      </c>
      <c r="S35" s="69"/>
      <c r="T35" s="73"/>
      <c r="U35" s="71">
        <f t="shared" si="5"/>
        <v>0</v>
      </c>
      <c r="V35" s="73"/>
      <c r="W35" s="71">
        <f t="shared" si="6"/>
        <v>0</v>
      </c>
      <c r="X35" s="73"/>
      <c r="Y35" s="71">
        <f t="shared" si="7"/>
        <v>0</v>
      </c>
      <c r="Z35" s="73"/>
      <c r="AA35" s="72">
        <f t="shared" si="8"/>
        <v>0</v>
      </c>
      <c r="AB35" s="71">
        <f t="shared" si="9"/>
        <v>0</v>
      </c>
      <c r="AC35" s="1"/>
      <c r="AD35" s="1">
        <f t="shared" si="11"/>
        <v>0</v>
      </c>
      <c r="AE35" s="1"/>
      <c r="AF35" s="1">
        <f t="shared" si="10"/>
        <v>0</v>
      </c>
      <c r="AG35" s="82"/>
    </row>
    <row r="36" spans="2:33" ht="15" customHeight="1" thickBot="1">
      <c r="B36" s="92"/>
      <c r="C36" s="74" t="s">
        <v>29</v>
      </c>
      <c r="D36" s="75"/>
      <c r="E36" s="76">
        <v>3</v>
      </c>
      <c r="F36" s="77">
        <v>2</v>
      </c>
      <c r="G36" s="11">
        <f t="shared" si="0"/>
        <v>0</v>
      </c>
      <c r="H36" s="78">
        <v>154.91786652559054</v>
      </c>
      <c r="I36" s="78">
        <v>198.67345806</v>
      </c>
      <c r="J36" s="78">
        <v>195.49831147</v>
      </c>
      <c r="K36" s="77">
        <v>10.7</v>
      </c>
      <c r="L36" s="78">
        <f t="shared" si="1"/>
        <v>1657.6211718238187</v>
      </c>
      <c r="M36" s="77">
        <v>1.5</v>
      </c>
      <c r="N36" s="78">
        <f t="shared" si="2"/>
        <v>298.01018709</v>
      </c>
      <c r="O36" s="77">
        <v>1</v>
      </c>
      <c r="P36" s="78">
        <f t="shared" si="3"/>
        <v>195.49831147</v>
      </c>
      <c r="Q36" s="77">
        <v>501</v>
      </c>
      <c r="R36" s="79">
        <f t="shared" si="4"/>
        <v>2652.129670383819</v>
      </c>
      <c r="S36" s="77"/>
      <c r="T36" s="80"/>
      <c r="U36" s="78">
        <f t="shared" si="5"/>
        <v>0</v>
      </c>
      <c r="V36" s="80"/>
      <c r="W36" s="78">
        <f t="shared" si="6"/>
        <v>0</v>
      </c>
      <c r="X36" s="80"/>
      <c r="Y36" s="78">
        <f t="shared" si="7"/>
        <v>0</v>
      </c>
      <c r="Z36" s="80"/>
      <c r="AA36" s="79">
        <f t="shared" si="8"/>
        <v>0</v>
      </c>
      <c r="AB36" s="78">
        <f t="shared" si="9"/>
        <v>0</v>
      </c>
      <c r="AC36" s="1"/>
      <c r="AD36" s="1">
        <f t="shared" si="11"/>
        <v>0</v>
      </c>
      <c r="AE36" s="1"/>
      <c r="AF36" s="1">
        <f t="shared" si="10"/>
        <v>0</v>
      </c>
      <c r="AG36" s="82"/>
    </row>
    <row r="37" spans="2:33" ht="15" customHeight="1" thickTop="1">
      <c r="B37" s="91" t="s">
        <v>34</v>
      </c>
      <c r="C37" s="29" t="s">
        <v>27</v>
      </c>
      <c r="D37" s="52"/>
      <c r="E37" s="25">
        <v>3</v>
      </c>
      <c r="F37" s="14">
        <v>2</v>
      </c>
      <c r="G37" s="7">
        <f t="shared" si="0"/>
        <v>0</v>
      </c>
      <c r="H37" s="15">
        <v>140.7803090616798</v>
      </c>
      <c r="I37" s="15">
        <v>226.796185</v>
      </c>
      <c r="J37" s="15">
        <v>133.80974915000002</v>
      </c>
      <c r="K37" s="14">
        <v>10.7</v>
      </c>
      <c r="L37" s="15">
        <f t="shared" si="1"/>
        <v>1506.3493069599735</v>
      </c>
      <c r="M37" s="14">
        <v>1</v>
      </c>
      <c r="N37" s="15">
        <f t="shared" si="2"/>
        <v>226.796185</v>
      </c>
      <c r="O37" s="14">
        <v>1</v>
      </c>
      <c r="P37" s="15">
        <f t="shared" si="3"/>
        <v>133.80974915000002</v>
      </c>
      <c r="Q37" s="14">
        <v>547</v>
      </c>
      <c r="R37" s="16">
        <f t="shared" si="4"/>
        <v>2413.9552411099735</v>
      </c>
      <c r="S37" s="14"/>
      <c r="T37" s="58"/>
      <c r="U37" s="15">
        <f t="shared" si="5"/>
        <v>0</v>
      </c>
      <c r="V37" s="58"/>
      <c r="W37" s="15">
        <f t="shared" si="6"/>
        <v>0</v>
      </c>
      <c r="X37" s="58"/>
      <c r="Y37" s="15">
        <f t="shared" si="7"/>
        <v>0</v>
      </c>
      <c r="Z37" s="58"/>
      <c r="AA37" s="16">
        <f t="shared" si="8"/>
        <v>0</v>
      </c>
      <c r="AB37" s="15">
        <f t="shared" si="9"/>
        <v>0</v>
      </c>
      <c r="AC37" s="1"/>
      <c r="AD37" s="1">
        <f t="shared" si="11"/>
        <v>0</v>
      </c>
      <c r="AE37" s="1"/>
      <c r="AF37" s="1">
        <f t="shared" si="10"/>
        <v>0</v>
      </c>
      <c r="AG37" s="82"/>
    </row>
    <row r="38" spans="2:33" ht="15" customHeight="1" thickBot="1">
      <c r="B38" s="92"/>
      <c r="C38" s="60" t="s">
        <v>29</v>
      </c>
      <c r="D38" s="61"/>
      <c r="E38" s="62">
        <v>3</v>
      </c>
      <c r="F38" s="63">
        <v>2</v>
      </c>
      <c r="G38" s="14">
        <f t="shared" si="0"/>
        <v>0</v>
      </c>
      <c r="H38" s="64">
        <v>186.764574917979</v>
      </c>
      <c r="I38" s="64">
        <v>282.13445414</v>
      </c>
      <c r="J38" s="64">
        <v>286.67037784</v>
      </c>
      <c r="K38" s="63">
        <v>10.7</v>
      </c>
      <c r="L38" s="64">
        <f t="shared" si="1"/>
        <v>1998.380951622375</v>
      </c>
      <c r="M38" s="63">
        <v>1</v>
      </c>
      <c r="N38" s="64">
        <f t="shared" si="2"/>
        <v>282.13445414</v>
      </c>
      <c r="O38" s="63">
        <v>1</v>
      </c>
      <c r="P38" s="64">
        <f t="shared" si="3"/>
        <v>286.67037784</v>
      </c>
      <c r="Q38" s="63">
        <v>697</v>
      </c>
      <c r="R38" s="65">
        <f t="shared" si="4"/>
        <v>3264.185783602375</v>
      </c>
      <c r="S38" s="63"/>
      <c r="T38" s="66"/>
      <c r="U38" s="64">
        <f t="shared" si="5"/>
        <v>0</v>
      </c>
      <c r="V38" s="66"/>
      <c r="W38" s="64">
        <f t="shared" si="6"/>
        <v>0</v>
      </c>
      <c r="X38" s="66"/>
      <c r="Y38" s="64">
        <f t="shared" si="7"/>
        <v>0</v>
      </c>
      <c r="Z38" s="66"/>
      <c r="AA38" s="65">
        <f t="shared" si="8"/>
        <v>0</v>
      </c>
      <c r="AB38" s="64">
        <f t="shared" si="9"/>
        <v>0</v>
      </c>
      <c r="AC38" s="1"/>
      <c r="AD38" s="1">
        <f t="shared" si="11"/>
        <v>0</v>
      </c>
      <c r="AE38" s="1"/>
      <c r="AF38" s="1">
        <f t="shared" si="10"/>
        <v>0</v>
      </c>
      <c r="AG38" s="82"/>
    </row>
    <row r="39" spans="2:33" ht="15" customHeight="1" thickTop="1">
      <c r="B39" s="91" t="s">
        <v>35</v>
      </c>
      <c r="C39" s="67" t="s">
        <v>27</v>
      </c>
      <c r="D39" s="68"/>
      <c r="E39" s="20">
        <v>3.5</v>
      </c>
      <c r="F39" s="69">
        <v>2</v>
      </c>
      <c r="G39" s="70">
        <f t="shared" si="0"/>
        <v>0</v>
      </c>
      <c r="H39" s="71">
        <v>176.57065190452758</v>
      </c>
      <c r="I39" s="71">
        <v>326.5865064</v>
      </c>
      <c r="J39" s="71">
        <v>163.2932532</v>
      </c>
      <c r="K39" s="69">
        <v>10.7</v>
      </c>
      <c r="L39" s="71">
        <f t="shared" si="1"/>
        <v>1889.305975378445</v>
      </c>
      <c r="M39" s="69">
        <v>1</v>
      </c>
      <c r="N39" s="71">
        <f t="shared" si="2"/>
        <v>326.5865064</v>
      </c>
      <c r="O39" s="69">
        <v>1</v>
      </c>
      <c r="P39" s="71">
        <f t="shared" si="3"/>
        <v>163.2932532</v>
      </c>
      <c r="Q39" s="69">
        <v>1511</v>
      </c>
      <c r="R39" s="72">
        <f t="shared" si="4"/>
        <v>3890.185734978445</v>
      </c>
      <c r="S39" s="69"/>
      <c r="T39" s="73"/>
      <c r="U39" s="71">
        <f t="shared" si="5"/>
        <v>0</v>
      </c>
      <c r="V39" s="73"/>
      <c r="W39" s="71">
        <f t="shared" si="6"/>
        <v>0</v>
      </c>
      <c r="X39" s="73"/>
      <c r="Y39" s="71">
        <f t="shared" si="7"/>
        <v>0</v>
      </c>
      <c r="Z39" s="73"/>
      <c r="AA39" s="72">
        <f t="shared" si="8"/>
        <v>0</v>
      </c>
      <c r="AB39" s="71">
        <f t="shared" si="9"/>
        <v>0</v>
      </c>
      <c r="AC39" s="1"/>
      <c r="AD39" s="1">
        <f t="shared" si="11"/>
        <v>0</v>
      </c>
      <c r="AE39" s="1"/>
      <c r="AF39" s="1">
        <f t="shared" si="10"/>
        <v>0</v>
      </c>
      <c r="AG39" s="82"/>
    </row>
    <row r="40" spans="2:33" ht="15" customHeight="1" thickBot="1">
      <c r="B40" s="92"/>
      <c r="C40" s="74" t="s">
        <v>29</v>
      </c>
      <c r="D40" s="75"/>
      <c r="E40" s="76">
        <v>3.5</v>
      </c>
      <c r="F40" s="77">
        <v>2</v>
      </c>
      <c r="G40" s="11">
        <f t="shared" si="0"/>
        <v>0</v>
      </c>
      <c r="H40" s="78">
        <v>234.43046603051178</v>
      </c>
      <c r="I40" s="78">
        <v>432.27352861</v>
      </c>
      <c r="J40" s="78">
        <v>421.84090410000005</v>
      </c>
      <c r="K40" s="77">
        <v>10.7</v>
      </c>
      <c r="L40" s="78">
        <f t="shared" si="1"/>
        <v>2508.4059865264758</v>
      </c>
      <c r="M40" s="77">
        <v>1</v>
      </c>
      <c r="N40" s="78">
        <f t="shared" si="2"/>
        <v>432.27352861</v>
      </c>
      <c r="O40" s="77">
        <v>1</v>
      </c>
      <c r="P40" s="78">
        <f t="shared" si="3"/>
        <v>421.84090410000005</v>
      </c>
      <c r="Q40" s="77">
        <v>1511</v>
      </c>
      <c r="R40" s="79">
        <f t="shared" si="4"/>
        <v>4873.520419236476</v>
      </c>
      <c r="S40" s="77"/>
      <c r="T40" s="80"/>
      <c r="U40" s="78">
        <f t="shared" si="5"/>
        <v>0</v>
      </c>
      <c r="V40" s="80"/>
      <c r="W40" s="78">
        <f t="shared" si="6"/>
        <v>0</v>
      </c>
      <c r="X40" s="80"/>
      <c r="Y40" s="78">
        <f t="shared" si="7"/>
        <v>0</v>
      </c>
      <c r="Z40" s="80"/>
      <c r="AA40" s="79">
        <f t="shared" si="8"/>
        <v>0</v>
      </c>
      <c r="AB40" s="78">
        <f t="shared" si="9"/>
        <v>0</v>
      </c>
      <c r="AC40" s="1"/>
      <c r="AD40" s="1">
        <f t="shared" si="11"/>
        <v>0</v>
      </c>
      <c r="AE40" s="1"/>
      <c r="AF40" s="1">
        <f t="shared" si="10"/>
        <v>0</v>
      </c>
      <c r="AG40" s="82"/>
    </row>
    <row r="41" spans="2:33" ht="15" customHeight="1" thickTop="1">
      <c r="B41" s="91" t="s">
        <v>36</v>
      </c>
      <c r="C41" s="29" t="s">
        <v>27</v>
      </c>
      <c r="D41" s="52"/>
      <c r="E41" s="25">
        <v>4</v>
      </c>
      <c r="F41" s="14">
        <v>2</v>
      </c>
      <c r="G41" s="7">
        <f t="shared" si="0"/>
        <v>0</v>
      </c>
      <c r="H41" s="15">
        <v>212.33123146850394</v>
      </c>
      <c r="I41" s="15">
        <v>471.7360648</v>
      </c>
      <c r="J41" s="15">
        <v>235.8680324</v>
      </c>
      <c r="K41" s="14">
        <v>10.7</v>
      </c>
      <c r="L41" s="14">
        <f t="shared" si="1"/>
        <v>2271.944176712992</v>
      </c>
      <c r="M41" s="14">
        <v>1</v>
      </c>
      <c r="N41" s="15">
        <f t="shared" si="2"/>
        <v>471.7360648</v>
      </c>
      <c r="O41" s="14">
        <v>1</v>
      </c>
      <c r="P41" s="15">
        <f t="shared" si="3"/>
        <v>235.8680324</v>
      </c>
      <c r="Q41" s="14">
        <v>2267</v>
      </c>
      <c r="R41" s="16">
        <f t="shared" si="4"/>
        <v>5246.548273912992</v>
      </c>
      <c r="S41" s="14"/>
      <c r="T41" s="58"/>
      <c r="U41" s="15">
        <f t="shared" si="5"/>
        <v>0</v>
      </c>
      <c r="V41" s="58"/>
      <c r="W41" s="15">
        <f t="shared" si="6"/>
        <v>0</v>
      </c>
      <c r="X41" s="58"/>
      <c r="Y41" s="15">
        <f t="shared" si="7"/>
        <v>0</v>
      </c>
      <c r="Z41" s="58"/>
      <c r="AA41" s="16">
        <f t="shared" si="8"/>
        <v>0</v>
      </c>
      <c r="AB41" s="15">
        <f t="shared" si="9"/>
        <v>0</v>
      </c>
      <c r="AC41" s="1"/>
      <c r="AD41" s="1">
        <f t="shared" si="11"/>
        <v>0</v>
      </c>
      <c r="AE41" s="1"/>
      <c r="AF41" s="1">
        <f t="shared" si="10"/>
        <v>0</v>
      </c>
      <c r="AG41" s="82"/>
    </row>
    <row r="42" spans="2:33" ht="15" customHeight="1" thickBot="1">
      <c r="B42" s="92"/>
      <c r="C42" s="60" t="s">
        <v>29</v>
      </c>
      <c r="D42" s="61"/>
      <c r="E42" s="62">
        <v>4</v>
      </c>
      <c r="F42" s="63">
        <v>2</v>
      </c>
      <c r="G42" s="14">
        <f t="shared" si="0"/>
        <v>0</v>
      </c>
      <c r="H42" s="64">
        <v>282.11123878248026</v>
      </c>
      <c r="I42" s="64">
        <v>625.9574706000001</v>
      </c>
      <c r="J42" s="64">
        <v>589.670081</v>
      </c>
      <c r="K42" s="63">
        <v>10.7</v>
      </c>
      <c r="L42" s="63">
        <f t="shared" si="1"/>
        <v>3018.5902549725383</v>
      </c>
      <c r="M42" s="63">
        <v>1</v>
      </c>
      <c r="N42" s="64">
        <f t="shared" si="2"/>
        <v>625.9574706000001</v>
      </c>
      <c r="O42" s="63">
        <v>1</v>
      </c>
      <c r="P42" s="64">
        <f t="shared" si="3"/>
        <v>589.670081</v>
      </c>
      <c r="Q42" s="63">
        <v>2267</v>
      </c>
      <c r="R42" s="65">
        <f t="shared" si="4"/>
        <v>6501.217806572538</v>
      </c>
      <c r="S42" s="63"/>
      <c r="T42" s="66"/>
      <c r="U42" s="64">
        <f t="shared" si="5"/>
        <v>0</v>
      </c>
      <c r="V42" s="66"/>
      <c r="W42" s="64">
        <f t="shared" si="6"/>
        <v>0</v>
      </c>
      <c r="X42" s="66"/>
      <c r="Y42" s="64">
        <f t="shared" si="7"/>
        <v>0</v>
      </c>
      <c r="Z42" s="66"/>
      <c r="AA42" s="65">
        <f t="shared" si="8"/>
        <v>0</v>
      </c>
      <c r="AB42" s="64">
        <f t="shared" si="9"/>
        <v>0</v>
      </c>
      <c r="AC42" s="1"/>
      <c r="AD42" s="1">
        <f t="shared" si="11"/>
        <v>0</v>
      </c>
      <c r="AE42" s="1"/>
      <c r="AF42" s="1">
        <f t="shared" si="10"/>
        <v>0</v>
      </c>
      <c r="AG42" s="82"/>
    </row>
    <row r="43" spans="2:33" ht="15" customHeight="1" thickTop="1">
      <c r="B43" s="91" t="s">
        <v>37</v>
      </c>
      <c r="C43" s="67" t="s">
        <v>27</v>
      </c>
      <c r="D43" s="68"/>
      <c r="E43" s="20">
        <v>4</v>
      </c>
      <c r="F43" s="69">
        <v>2</v>
      </c>
      <c r="G43" s="70">
        <f t="shared" si="0"/>
        <v>0</v>
      </c>
      <c r="H43" s="71">
        <v>248.09181103248034</v>
      </c>
      <c r="I43" s="71">
        <v>644.1011654</v>
      </c>
      <c r="J43" s="71">
        <v>340.1942775</v>
      </c>
      <c r="K43" s="69">
        <v>9.1</v>
      </c>
      <c r="L43" s="69">
        <f t="shared" si="1"/>
        <v>2257.635480395571</v>
      </c>
      <c r="M43" s="69">
        <v>1</v>
      </c>
      <c r="N43" s="71">
        <f t="shared" si="2"/>
        <v>644.1011654</v>
      </c>
      <c r="O43" s="69">
        <v>1</v>
      </c>
      <c r="P43" s="71">
        <f t="shared" si="3"/>
        <v>340.1942775</v>
      </c>
      <c r="Q43" s="69">
        <v>3209</v>
      </c>
      <c r="R43" s="72">
        <f t="shared" si="4"/>
        <v>6450.930923295571</v>
      </c>
      <c r="S43" s="69"/>
      <c r="T43" s="73"/>
      <c r="U43" s="71">
        <f t="shared" si="5"/>
        <v>0</v>
      </c>
      <c r="V43" s="73"/>
      <c r="W43" s="71">
        <f t="shared" si="6"/>
        <v>0</v>
      </c>
      <c r="X43" s="73"/>
      <c r="Y43" s="71">
        <f t="shared" si="7"/>
        <v>0</v>
      </c>
      <c r="Z43" s="73"/>
      <c r="AA43" s="72">
        <f t="shared" si="8"/>
        <v>0</v>
      </c>
      <c r="AB43" s="71">
        <f t="shared" si="9"/>
        <v>0</v>
      </c>
      <c r="AC43" s="1"/>
      <c r="AD43" s="1">
        <f t="shared" si="11"/>
        <v>0</v>
      </c>
      <c r="AE43" s="1"/>
      <c r="AF43" s="1">
        <f t="shared" si="10"/>
        <v>0</v>
      </c>
      <c r="AG43" s="82"/>
    </row>
    <row r="44" spans="2:33" ht="15" customHeight="1" thickBot="1">
      <c r="B44" s="92"/>
      <c r="C44" s="74" t="s">
        <v>29</v>
      </c>
      <c r="D44" s="75"/>
      <c r="E44" s="76">
        <v>4</v>
      </c>
      <c r="F44" s="77">
        <v>2</v>
      </c>
      <c r="G44" s="11">
        <f t="shared" si="0"/>
        <v>0</v>
      </c>
      <c r="H44" s="78">
        <v>329.7920115344488</v>
      </c>
      <c r="I44" s="78">
        <v>852.7536556</v>
      </c>
      <c r="J44" s="78">
        <v>850.48569375</v>
      </c>
      <c r="K44" s="77">
        <v>9.1</v>
      </c>
      <c r="L44" s="77">
        <f t="shared" si="1"/>
        <v>3001.1073049634842</v>
      </c>
      <c r="M44" s="77">
        <v>1</v>
      </c>
      <c r="N44" s="78">
        <f t="shared" si="2"/>
        <v>852.7536556</v>
      </c>
      <c r="O44" s="77">
        <v>1</v>
      </c>
      <c r="P44" s="78">
        <f t="shared" si="3"/>
        <v>850.48569375</v>
      </c>
      <c r="Q44" s="77">
        <v>3209</v>
      </c>
      <c r="R44" s="79">
        <f t="shared" si="4"/>
        <v>7913.346654313485</v>
      </c>
      <c r="S44" s="77"/>
      <c r="T44" s="80"/>
      <c r="U44" s="78">
        <f t="shared" si="5"/>
        <v>0</v>
      </c>
      <c r="V44" s="80"/>
      <c r="W44" s="78">
        <f t="shared" si="6"/>
        <v>0</v>
      </c>
      <c r="X44" s="80"/>
      <c r="Y44" s="78">
        <f t="shared" si="7"/>
        <v>0</v>
      </c>
      <c r="Z44" s="80"/>
      <c r="AA44" s="79">
        <f t="shared" si="8"/>
        <v>0</v>
      </c>
      <c r="AB44" s="78">
        <f t="shared" si="9"/>
        <v>0</v>
      </c>
      <c r="AC44" s="1"/>
      <c r="AD44" s="1">
        <f t="shared" si="11"/>
        <v>0</v>
      </c>
      <c r="AE44" s="1"/>
      <c r="AF44" s="1">
        <f t="shared" si="10"/>
        <v>0</v>
      </c>
      <c r="AG44" s="82"/>
    </row>
    <row r="45" spans="4:30" ht="27" thickBot="1" thickTop="1">
      <c r="D45" s="81">
        <f>SUM(D6:D44)</f>
        <v>0</v>
      </c>
      <c r="E45" s="22"/>
      <c r="F45" s="22"/>
      <c r="G45" s="81">
        <f>SUM(G6:G44)</f>
        <v>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 t="s">
        <v>40</v>
      </c>
      <c r="AB45" s="24">
        <f>SUM(AB6:AB44)</f>
        <v>0</v>
      </c>
      <c r="AD45" s="1"/>
    </row>
    <row r="46" ht="15.75" thickTop="1"/>
  </sheetData>
  <sheetProtection password="CCA0" sheet="1" objects="1" scenarios="1"/>
  <mergeCells count="19">
    <mergeCell ref="AD3:AF4"/>
    <mergeCell ref="K4:R4"/>
    <mergeCell ref="B33:B34"/>
    <mergeCell ref="B35:B36"/>
    <mergeCell ref="B39:B40"/>
    <mergeCell ref="B41:B42"/>
    <mergeCell ref="B43:B44"/>
    <mergeCell ref="R3:U3"/>
    <mergeCell ref="B37:B38"/>
    <mergeCell ref="R2:U2"/>
    <mergeCell ref="E3:F3"/>
    <mergeCell ref="G3:H3"/>
    <mergeCell ref="J3:K3"/>
    <mergeCell ref="L3:N3"/>
    <mergeCell ref="P3:Q3"/>
    <mergeCell ref="C2:D2"/>
    <mergeCell ref="E2:F2"/>
    <mergeCell ref="G2:H2"/>
    <mergeCell ref="I2:P2"/>
  </mergeCells>
  <printOptions horizontalCentered="1" verticalCentered="1"/>
  <pageMargins left="0.25" right="0.25" top="0.5" bottom="0.75" header="1" footer="0.75"/>
  <pageSetup horizontalDpi="600" verticalDpi="600" orientation="landscape" paperSize="8" scale="53" r:id="rId1"/>
  <headerFooter alignWithMargins="0">
    <oddHeader>&amp;CPIPE FABRICATION TONNAGE ESTIMATE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O. Pennock</dc:creator>
  <cp:keywords/>
  <dc:description/>
  <cp:lastModifiedBy>Anita</cp:lastModifiedBy>
  <cp:lastPrinted>2011-10-24T10:01:30Z</cp:lastPrinted>
  <dcterms:created xsi:type="dcterms:W3CDTF">2011-10-24T15:09:15Z</dcterms:created>
  <dcterms:modified xsi:type="dcterms:W3CDTF">2011-10-24T15:10:43Z</dcterms:modified>
  <cp:category/>
  <cp:version/>
  <cp:contentType/>
  <cp:contentStatus/>
</cp:coreProperties>
</file>